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emanda" sheetId="1" r:id="rId1"/>
    <sheet name="QDF-S" sheetId="2" r:id="rId2"/>
    <sheet name="QFL1-0" sheetId="3" r:id="rId3"/>
    <sheet name="QFL2-0" sheetId="4" r:id="rId4"/>
    <sheet name="QFL3-0" sheetId="5" r:id="rId5"/>
    <sheet name="QFL4-0" sheetId="6" r:id="rId6"/>
    <sheet name="QFL5-0" sheetId="7" r:id="rId7"/>
    <sheet name="QFL6-0" sheetId="8" r:id="rId8"/>
    <sheet name="QFL7-0" sheetId="9" r:id="rId9"/>
    <sheet name="QFLE7-0" sheetId="10" r:id="rId10"/>
    <sheet name="QFL8-0" sheetId="11" r:id="rId11"/>
    <sheet name="QFL9-0" sheetId="12" r:id="rId12"/>
    <sheet name="QDF-T" sheetId="13" r:id="rId13"/>
    <sheet name="QFBI" sheetId="14" r:id="rId14"/>
    <sheet name="QFL1-1" sheetId="15" r:id="rId15"/>
    <sheet name="QFL2-1" sheetId="16" r:id="rId16"/>
    <sheet name="QF-EL" sheetId="17" r:id="rId17"/>
    <sheet name="QDF-1" sheetId="18" r:id="rId18"/>
  </sheets>
  <definedNames/>
  <calcPr fullCalcOnLoad="1"/>
</workbook>
</file>

<file path=xl/sharedStrings.xml><?xml version="1.0" encoding="utf-8"?>
<sst xmlns="http://schemas.openxmlformats.org/spreadsheetml/2006/main" count="1046" uniqueCount="162">
  <si>
    <t>DEMANDA (BLOCO ADMINISTRATIVO)</t>
  </si>
  <si>
    <t xml:space="preserve">CÁLCULO DA DEMANDA - NTC-04 - 100% para os primeiros 12KW e 50% para restante </t>
  </si>
  <si>
    <t xml:space="preserve">Soma Geral Iluminação e tomadas: </t>
  </si>
  <si>
    <t>W</t>
  </si>
  <si>
    <t xml:space="preserve">Iluminação e tomadas: F.D 100% </t>
  </si>
  <si>
    <t>Iluminação tomadas:</t>
  </si>
  <si>
    <t>VA</t>
  </si>
  <si>
    <t xml:space="preserve">Iluminação e tomadas: F.D 50% </t>
  </si>
  <si>
    <t>Ar Condicionado: F.D 75% - 106 aparelhos (Split)</t>
  </si>
  <si>
    <t xml:space="preserve">W    x </t>
  </si>
  <si>
    <t xml:space="preserve">Ar Cond.: </t>
  </si>
  <si>
    <t>Chuveiro: F.D 39% - 6 aparelhos</t>
  </si>
  <si>
    <t>Chuveiro:</t>
  </si>
  <si>
    <t>Motores</t>
  </si>
  <si>
    <t xml:space="preserve">W    </t>
  </si>
  <si>
    <t>Motor:</t>
  </si>
  <si>
    <t>DEMANDA TOTAL</t>
  </si>
  <si>
    <t xml:space="preserve">D = </t>
  </si>
  <si>
    <t xml:space="preserve">ID = </t>
  </si>
  <si>
    <t>A</t>
  </si>
  <si>
    <t>CONCLUSÕES:</t>
  </si>
  <si>
    <t>DISJUNTOR: TERMOMAGNÉTICO TRIPOLAR DE 800A</t>
  </si>
  <si>
    <t>TUBULAÇÃO: 4xØ100mm PVC-RÍGIDO</t>
  </si>
  <si>
    <t>CONDUTORES: 4x3 FASES E 4x1 NEUTRO (4x4#185,0mm² - 06/1KV EPR/XLPE 90° ENCORDOAMENTO CLASSE 2)</t>
  </si>
  <si>
    <t xml:space="preserve">      TERRA: 4x1#(4x95mm² - NÚ)</t>
  </si>
  <si>
    <t>QDF-S (QUADRO DE DISTRIBUIÇÃO DE FORÇA DO SUBTÉRREO)</t>
  </si>
  <si>
    <t>CIRCUITOS</t>
  </si>
  <si>
    <t>LÂMPADAS (WATTS)</t>
  </si>
  <si>
    <t>TOMADAS (WATTS)</t>
  </si>
  <si>
    <t>DESCRIÇÃO</t>
  </si>
  <si>
    <t>POTÊNCIA(W)</t>
  </si>
  <si>
    <t>POTÊNCIA(VA)</t>
  </si>
  <si>
    <t>FATOR POTÊNCIA</t>
  </si>
  <si>
    <t>TENSÃO(V)</t>
  </si>
  <si>
    <t>CORRENTE (A)</t>
  </si>
  <si>
    <t>FASE mm²</t>
  </si>
  <si>
    <t>NEUTRO mm²</t>
  </si>
  <si>
    <t>TERRA mm²</t>
  </si>
  <si>
    <t>DISJUNTOR (A)</t>
  </si>
  <si>
    <t>DISP. DR 30mA (A)</t>
  </si>
  <si>
    <t>CURVA DISJUNTOR</t>
  </si>
  <si>
    <t>BALANCEAMENTO DE FASES</t>
  </si>
  <si>
    <t>AMBIENTE/ USO</t>
  </si>
  <si>
    <t>A-N</t>
  </si>
  <si>
    <t>B-N</t>
  </si>
  <si>
    <t>C-N</t>
  </si>
  <si>
    <t>ABC</t>
  </si>
  <si>
    <t>Iluminação - Banheiros/Circulação/Escada</t>
  </si>
  <si>
    <t>C</t>
  </si>
  <si>
    <t>Iluminação - Emergência</t>
  </si>
  <si>
    <t>Tomada - Circulação/DML/Almoxarifado</t>
  </si>
  <si>
    <t>Tomada - Banheiros</t>
  </si>
  <si>
    <t>Tomada - Câmera/Wifi</t>
  </si>
  <si>
    <t>QFL1-0</t>
  </si>
  <si>
    <t>QFL2-0</t>
  </si>
  <si>
    <t>QFL3-0</t>
  </si>
  <si>
    <t>QFL4-0</t>
  </si>
  <si>
    <t>QFL5-0</t>
  </si>
  <si>
    <t>QFL6-0</t>
  </si>
  <si>
    <t>QFL7-0</t>
  </si>
  <si>
    <t>QFL8-0</t>
  </si>
  <si>
    <t>QFL9-0</t>
  </si>
  <si>
    <t>QFAC (PREVISÃO)</t>
  </si>
  <si>
    <t>3x25,0</t>
  </si>
  <si>
    <t>Reserva</t>
  </si>
  <si>
    <t>SOMA TOTAL</t>
  </si>
  <si>
    <t>2x3x185,0</t>
  </si>
  <si>
    <t>2x1x185,0</t>
  </si>
  <si>
    <t>2x95,0</t>
  </si>
  <si>
    <t>F.D.: 300kVA</t>
  </si>
  <si>
    <t>QFL1-0 (QUADRO DE FORÇA DO LABORATÓRIO 1 - SUBTÉRREO)</t>
  </si>
  <si>
    <t>Esp</t>
  </si>
  <si>
    <t>Iluminação</t>
  </si>
  <si>
    <t>Tomada - Laboratório</t>
  </si>
  <si>
    <t>Tomada - Laboratório (Trifásica)</t>
  </si>
  <si>
    <t>3x2,5</t>
  </si>
  <si>
    <t>3x16,0</t>
  </si>
  <si>
    <t>QFL2-0 (QUADRO DE FORÇA DO LABORATÓRIO 2 - SUBTÉRREO)</t>
  </si>
  <si>
    <t>QFL3-0 (QUADRO DE FORÇA DO LABORATÓRIO 3 - SUBTÉRREO)</t>
  </si>
  <si>
    <t>3x4,0</t>
  </si>
  <si>
    <t>3x6,0</t>
  </si>
  <si>
    <t>QFL4-0 (QUADRO DE FORÇA DO LABORATÓRIO 4 - SUBTÉRREO)</t>
  </si>
  <si>
    <t>QFL5-0 (QUADRO DE FORÇA DO LABORATÓRIO 5 - SUBTÉRREO)</t>
  </si>
  <si>
    <t>3x95,0</t>
  </si>
  <si>
    <t>FD: 112,5kVA</t>
  </si>
  <si>
    <t>QFL6-0 (QUADRO DE FORÇA DO LABORATÓRIO 6 - SUBTÉRREO)</t>
  </si>
  <si>
    <t>3x10,0</t>
  </si>
  <si>
    <t>QFL7-0 (QUADRO DE FORÇA DO LABORATÓRIO 7 - SUBTÉRREO)</t>
  </si>
  <si>
    <t>QFLE7-0</t>
  </si>
  <si>
    <t>QFLE7-0 (QUADRO DE FORÇA DO LABORATÓRIO DE ENERGIA ESTABILIZADA 7 - SUBTÉRREO)</t>
  </si>
  <si>
    <t>QFL8-0 (QUADRO DE FORÇA DO LABORATÓRIO 8 - SUBTÉRREO)</t>
  </si>
  <si>
    <t>QFL9-0 (QUADRO DE FORÇA DO LABORATÓRIO 9 - SUBTÉRREO)</t>
  </si>
  <si>
    <t>3x70,0</t>
  </si>
  <si>
    <t>FD: 75kVA</t>
  </si>
  <si>
    <t>QDF-T (QUADRO DE DISTRIBUIÇÃO DE FORÇA DO TÉRREO)</t>
  </si>
  <si>
    <t>Iluminação - Salas</t>
  </si>
  <si>
    <t>Iluminação - Circulação</t>
  </si>
  <si>
    <t>Tomada - Sala de Aula</t>
  </si>
  <si>
    <t>Tomada - Reunião Pesq. e pós graduação</t>
  </si>
  <si>
    <t>Tomada - Gepex/Pesq. e pós graduação</t>
  </si>
  <si>
    <t>Tomada - Pesq. e pós graduação/Protocolo</t>
  </si>
  <si>
    <t>Tomada - Coordenação</t>
  </si>
  <si>
    <t>Tomada - Cosie-e</t>
  </si>
  <si>
    <t>Tomada - Sala Técnica</t>
  </si>
  <si>
    <t>Tomada - Banheiros/Circulação</t>
  </si>
  <si>
    <t>Tomada - Catracas/Recepção</t>
  </si>
  <si>
    <t>Tomada - Circulação/Praça</t>
  </si>
  <si>
    <t>Tomada - Copa</t>
  </si>
  <si>
    <t>Tomada - Vivência Tercerizados</t>
  </si>
  <si>
    <t>Tomada - Processamento</t>
  </si>
  <si>
    <t>Tomada - Coordenação Apoio</t>
  </si>
  <si>
    <t>Tomada - Copa/Vivência</t>
  </si>
  <si>
    <t>Tomada - Almoxarifado/Atendimento</t>
  </si>
  <si>
    <t>Chuveiro - Vestiário Masculino</t>
  </si>
  <si>
    <t>Chuveiro - Vestiário Feminino</t>
  </si>
  <si>
    <t>Tomada - Câmeras/Wifi</t>
  </si>
  <si>
    <t>QFL1-1</t>
  </si>
  <si>
    <t>QFL2-1</t>
  </si>
  <si>
    <t>QDF-S</t>
  </si>
  <si>
    <t>QDF-1</t>
  </si>
  <si>
    <t>QFAC (Previsão)</t>
  </si>
  <si>
    <t>3x50,0</t>
  </si>
  <si>
    <t>QIE-1</t>
  </si>
  <si>
    <t>3x35,0</t>
  </si>
  <si>
    <t>QF-EL</t>
  </si>
  <si>
    <t>4x3x185,0</t>
  </si>
  <si>
    <t>4x1x185,0</t>
  </si>
  <si>
    <t>4x95,0</t>
  </si>
  <si>
    <t>F.D.: 500kVA</t>
  </si>
  <si>
    <t>QFBI - QUADRO DE FORÇA DAS BOMBAS DE INCÊNDIO</t>
  </si>
  <si>
    <t>Bomba de Incêndio Principal 10CV</t>
  </si>
  <si>
    <t>Bomba de Incêndio Jockey 1/2CV</t>
  </si>
  <si>
    <t>Tomada - Uso Geral</t>
  </si>
  <si>
    <t>QFL1-1 (QUADRO DE FORÇA DO LABORATÓRIO 1 - TÉRREO)</t>
  </si>
  <si>
    <t>Tomada - Computadores</t>
  </si>
  <si>
    <t>QFL2-1 (QUADRO DE FORÇA DO LABORATÓRIO 2 - TÉRREO)</t>
  </si>
  <si>
    <t>QF-EL - QUADRO DE FORÇA DO ELEVADOR - PAVIMENTO SUPERIOR</t>
  </si>
  <si>
    <t>TOMADA (WATTS)</t>
  </si>
  <si>
    <t>CONTATOR (A)</t>
  </si>
  <si>
    <t xml:space="preserve">Tomada </t>
  </si>
  <si>
    <t>Elevador</t>
  </si>
  <si>
    <t>QDF-1 (QUADRO DE DISTRIBUIÇÃO DE FORÇA DO SUPERIOR)</t>
  </si>
  <si>
    <t>Iluminação - Salas/Banheiros</t>
  </si>
  <si>
    <t>Iluminação - Biblioteca</t>
  </si>
  <si>
    <t>Tomada - Diretor Geral</t>
  </si>
  <si>
    <t>Tomada - Lavabo/Copa</t>
  </si>
  <si>
    <t>Tomada - Chefe de Gabinete</t>
  </si>
  <si>
    <t>Tomada - Comunicação Social</t>
  </si>
  <si>
    <t>Tomada - Reunião/Atendimento</t>
  </si>
  <si>
    <t>Tomada - Sala de Reuniões</t>
  </si>
  <si>
    <t>Tomada - Recepção/Circulação</t>
  </si>
  <si>
    <t>Tomada - Gerência</t>
  </si>
  <si>
    <t>Tomada - Apoio Adm</t>
  </si>
  <si>
    <t>Tomada - Aquisições</t>
  </si>
  <si>
    <t>Tomada - Aquisições/Oficina</t>
  </si>
  <si>
    <t>Tomada - Oficina</t>
  </si>
  <si>
    <t>Tomada - Equipe TI</t>
  </si>
  <si>
    <t>Tomada - Circulação</t>
  </si>
  <si>
    <t>Tomada - Apoio/Banheiros</t>
  </si>
  <si>
    <t>Tomada - Coordenação Biblioteca</t>
  </si>
  <si>
    <t>Tomada - Biblioteca</t>
  </si>
  <si>
    <t>F.D.: 112,5kVA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</si>
</sst>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%"/>
    <numFmt numFmtId="167" formatCode="#,##0.00"/>
    <numFmt numFmtId="168" formatCode="0.00"/>
    <numFmt numFmtId="169" formatCode="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0" fillId="3" borderId="0" xfId="0" applyFill="1" applyAlignment="1">
      <alignment/>
    </xf>
    <xf numFmtId="164" fontId="3" fillId="3" borderId="2" xfId="0" applyFont="1" applyFill="1" applyBorder="1" applyAlignment="1">
      <alignment horizontal="left"/>
    </xf>
    <xf numFmtId="164" fontId="0" fillId="3" borderId="3" xfId="0" applyFill="1" applyBorder="1" applyAlignment="1">
      <alignment/>
    </xf>
    <xf numFmtId="164" fontId="0" fillId="3" borderId="2" xfId="0" applyFill="1" applyBorder="1" applyAlignment="1">
      <alignment/>
    </xf>
    <xf numFmtId="164" fontId="0" fillId="3" borderId="0" xfId="0" applyFill="1" applyBorder="1" applyAlignment="1">
      <alignment/>
    </xf>
    <xf numFmtId="164" fontId="4" fillId="3" borderId="2" xfId="0" applyFont="1" applyFill="1" applyBorder="1" applyAlignment="1">
      <alignment/>
    </xf>
    <xf numFmtId="165" fontId="3" fillId="3" borderId="0" xfId="0" applyNumberFormat="1" applyFont="1" applyFill="1" applyBorder="1" applyAlignment="1">
      <alignment/>
    </xf>
    <xf numFmtId="164" fontId="3" fillId="3" borderId="0" xfId="0" applyFont="1" applyFill="1" applyBorder="1" applyAlignment="1">
      <alignment/>
    </xf>
    <xf numFmtId="165" fontId="3" fillId="3" borderId="2" xfId="0" applyNumberFormat="1" applyFont="1" applyFill="1" applyBorder="1" applyAlignment="1">
      <alignment/>
    </xf>
    <xf numFmtId="166" fontId="3" fillId="3" borderId="0" xfId="0" applyNumberFormat="1" applyFont="1" applyFill="1" applyBorder="1" applyAlignment="1">
      <alignment horizontal="center"/>
    </xf>
    <xf numFmtId="167" fontId="3" fillId="3" borderId="0" xfId="0" applyNumberFormat="1" applyFont="1" applyFill="1" applyBorder="1" applyAlignment="1">
      <alignment/>
    </xf>
    <xf numFmtId="168" fontId="3" fillId="3" borderId="0" xfId="0" applyNumberFormat="1" applyFont="1" applyFill="1" applyBorder="1" applyAlignment="1">
      <alignment/>
    </xf>
    <xf numFmtId="164" fontId="3" fillId="3" borderId="2" xfId="0" applyFont="1" applyFill="1" applyBorder="1" applyAlignment="1">
      <alignment/>
    </xf>
    <xf numFmtId="164" fontId="5" fillId="3" borderId="2" xfId="0" applyFont="1" applyFill="1" applyBorder="1" applyAlignment="1">
      <alignment/>
    </xf>
    <xf numFmtId="164" fontId="3" fillId="3" borderId="4" xfId="0" applyFont="1" applyFill="1" applyBorder="1" applyAlignment="1">
      <alignment/>
    </xf>
    <xf numFmtId="164" fontId="3" fillId="3" borderId="5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6" fillId="2" borderId="7" xfId="20" applyFont="1" applyFill="1" applyBorder="1" applyAlignment="1">
      <alignment horizontal="center" vertical="center"/>
      <protection/>
    </xf>
    <xf numFmtId="164" fontId="3" fillId="0" borderId="7" xfId="20" applyFont="1" applyFill="1" applyBorder="1" applyAlignment="1">
      <alignment horizontal="center"/>
      <protection/>
    </xf>
    <xf numFmtId="164" fontId="4" fillId="0" borderId="7" xfId="20" applyFont="1" applyFill="1" applyBorder="1" applyAlignment="1">
      <alignment horizontal="center" vertical="center" textRotation="90"/>
      <protection/>
    </xf>
    <xf numFmtId="164" fontId="4" fillId="0" borderId="8" xfId="20" applyFont="1" applyFill="1" applyBorder="1" applyAlignment="1">
      <alignment horizontal="center" vertical="center" wrapText="1"/>
      <protection/>
    </xf>
    <xf numFmtId="164" fontId="4" fillId="0" borderId="7" xfId="20" applyFont="1" applyFill="1" applyBorder="1" applyAlignment="1">
      <alignment horizontal="center" vertical="center" wrapText="1"/>
      <protection/>
    </xf>
    <xf numFmtId="164" fontId="4" fillId="0" borderId="7" xfId="20" applyFont="1" applyFill="1" applyBorder="1" applyAlignment="1">
      <alignment horizontal="center" vertical="center"/>
      <protection/>
    </xf>
    <xf numFmtId="164" fontId="4" fillId="0" borderId="7" xfId="20" applyFont="1" applyFill="1" applyBorder="1" applyAlignment="1">
      <alignment horizontal="center" textRotation="90" wrapText="1"/>
      <protection/>
    </xf>
    <xf numFmtId="164" fontId="4" fillId="0" borderId="7" xfId="20" applyFont="1" applyFill="1" applyBorder="1" applyAlignment="1">
      <alignment vertical="center"/>
      <protection/>
    </xf>
    <xf numFmtId="169" fontId="5" fillId="0" borderId="7" xfId="20" applyNumberFormat="1" applyFont="1" applyFill="1" applyBorder="1" applyAlignment="1">
      <alignment horizontal="center"/>
      <protection/>
    </xf>
    <xf numFmtId="164" fontId="5" fillId="0" borderId="7" xfId="20" applyFont="1" applyFill="1" applyBorder="1" applyAlignment="1">
      <alignment horizontal="center"/>
      <protection/>
    </xf>
    <xf numFmtId="164" fontId="5" fillId="0" borderId="7" xfId="20" applyFont="1" applyBorder="1" applyAlignment="1">
      <alignment horizontal="center"/>
      <protection/>
    </xf>
    <xf numFmtId="164" fontId="0" fillId="0" borderId="7" xfId="20" applyFont="1" applyFill="1" applyBorder="1" applyAlignment="1">
      <alignment horizontal="center" vertical="center"/>
      <protection/>
    </xf>
    <xf numFmtId="169" fontId="0" fillId="0" borderId="7" xfId="20" applyNumberFormat="1" applyFont="1" applyFill="1" applyBorder="1" applyAlignment="1">
      <alignment horizontal="center"/>
      <protection/>
    </xf>
    <xf numFmtId="169" fontId="0" fillId="0" borderId="7" xfId="20" applyNumberFormat="1" applyFont="1" applyFill="1" applyBorder="1" applyAlignment="1">
      <alignment horizontal="left"/>
      <protection/>
    </xf>
    <xf numFmtId="169" fontId="0" fillId="0" borderId="7" xfId="20" applyNumberFormat="1" applyFont="1" applyBorder="1" applyAlignment="1">
      <alignment horizontal="center"/>
      <protection/>
    </xf>
    <xf numFmtId="164" fontId="0" fillId="0" borderId="7" xfId="20" applyBorder="1" applyAlignment="1">
      <alignment horizontal="center"/>
      <protection/>
    </xf>
    <xf numFmtId="168" fontId="0" fillId="0" borderId="7" xfId="0" applyNumberFormat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4" fontId="0" fillId="0" borderId="7" xfId="20" applyFont="1" applyBorder="1" applyAlignment="1">
      <alignment horizontal="center"/>
      <protection/>
    </xf>
    <xf numFmtId="167" fontId="0" fillId="0" borderId="7" xfId="20" applyNumberFormat="1" applyBorder="1" applyAlignment="1">
      <alignment horizontal="center"/>
      <protection/>
    </xf>
    <xf numFmtId="165" fontId="0" fillId="0" borderId="7" xfId="20" applyNumberFormat="1" applyBorder="1" applyAlignment="1">
      <alignment horizontal="center"/>
      <protection/>
    </xf>
    <xf numFmtId="167" fontId="0" fillId="0" borderId="7" xfId="0" applyNumberFormat="1" applyFont="1" applyFill="1" applyBorder="1" applyAlignment="1">
      <alignment horizontal="center"/>
    </xf>
    <xf numFmtId="164" fontId="3" fillId="2" borderId="7" xfId="20" applyFont="1" applyFill="1" applyBorder="1" applyAlignment="1">
      <alignment horizontal="left"/>
      <protection/>
    </xf>
    <xf numFmtId="169" fontId="3" fillId="2" borderId="7" xfId="20" applyNumberFormat="1" applyFont="1" applyFill="1" applyBorder="1" applyAlignment="1">
      <alignment horizontal="center"/>
      <protection/>
    </xf>
    <xf numFmtId="167" fontId="3" fillId="2" borderId="7" xfId="20" applyNumberFormat="1" applyFont="1" applyFill="1" applyBorder="1" applyAlignment="1">
      <alignment horizontal="center"/>
      <protection/>
    </xf>
    <xf numFmtId="164" fontId="3" fillId="2" borderId="7" xfId="20" applyFont="1" applyFill="1" applyBorder="1" applyAlignment="1">
      <alignment horizontal="center"/>
      <protection/>
    </xf>
    <xf numFmtId="168" fontId="3" fillId="2" borderId="7" xfId="0" applyNumberFormat="1" applyFont="1" applyFill="1" applyBorder="1" applyAlignment="1">
      <alignment horizontal="center"/>
    </xf>
    <xf numFmtId="164" fontId="3" fillId="2" borderId="9" xfId="20" applyFont="1" applyFill="1" applyBorder="1">
      <alignment/>
      <protection/>
    </xf>
    <xf numFmtId="165" fontId="3" fillId="2" borderId="7" xfId="20" applyNumberFormat="1" applyFont="1" applyFill="1" applyBorder="1" applyAlignment="1">
      <alignment horizontal="center"/>
      <protection/>
    </xf>
    <xf numFmtId="164" fontId="3" fillId="2" borderId="7" xfId="0" applyFont="1" applyFill="1" applyBorder="1" applyAlignment="1">
      <alignment horizontal="left"/>
    </xf>
    <xf numFmtId="164" fontId="4" fillId="0" borderId="10" xfId="20" applyFont="1" applyFill="1" applyBorder="1" applyAlignment="1">
      <alignment horizontal="center" vertical="center"/>
      <protection/>
    </xf>
    <xf numFmtId="164" fontId="0" fillId="0" borderId="7" xfId="20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4" fillId="0" borderId="8" xfId="20" applyFont="1" applyFill="1" applyBorder="1" applyAlignment="1">
      <alignment horizontal="center" vertical="center"/>
      <protection/>
    </xf>
    <xf numFmtId="167" fontId="0" fillId="0" borderId="7" xfId="0" applyNumberFormat="1" applyFont="1" applyBorder="1" applyAlignment="1">
      <alignment horizontal="center"/>
    </xf>
    <xf numFmtId="164" fontId="0" fillId="0" borderId="9" xfId="20" applyBorder="1">
      <alignment/>
      <protection/>
    </xf>
    <xf numFmtId="164" fontId="0" fillId="0" borderId="9" xfId="20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F25" sqref="F25"/>
    </sheetView>
  </sheetViews>
  <sheetFormatPr defaultColWidth="8.00390625" defaultRowHeight="12.75"/>
  <cols>
    <col min="1" max="1" width="11.140625" style="0" customWidth="1"/>
    <col min="2" max="2" width="10.00390625" style="0" customWidth="1"/>
    <col min="3" max="3" width="12.140625" style="0" customWidth="1"/>
    <col min="4" max="4" width="10.00390625" style="0" customWidth="1"/>
    <col min="5" max="5" width="8.28125" style="0" customWidth="1"/>
    <col min="6" max="6" width="22.8515625" style="0" customWidth="1"/>
    <col min="7" max="7" width="5.140625" style="0" customWidth="1"/>
    <col min="8" max="8" width="19.57421875" style="0" customWidth="1"/>
    <col min="9" max="9" width="3.7109375" style="0" customWidth="1"/>
    <col min="10" max="255" width="8.57421875" style="0" customWidth="1"/>
    <col min="256" max="16384" width="11.14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2.75">
      <c r="A2" s="3" t="s">
        <v>1</v>
      </c>
      <c r="B2" s="3"/>
      <c r="C2" s="3"/>
      <c r="D2" s="3"/>
      <c r="E2" s="3"/>
      <c r="F2" s="3"/>
      <c r="G2" s="3"/>
      <c r="H2" s="4"/>
      <c r="I2" s="2"/>
    </row>
    <row r="3" spans="1:9" ht="12.75">
      <c r="A3" s="5"/>
      <c r="B3" s="6"/>
      <c r="C3" s="6"/>
      <c r="D3" s="6"/>
      <c r="E3" s="6"/>
      <c r="F3" s="6"/>
      <c r="G3" s="6"/>
      <c r="H3" s="4"/>
      <c r="I3" s="2"/>
    </row>
    <row r="4" spans="1:9" ht="12.75">
      <c r="A4" s="7" t="s">
        <v>2</v>
      </c>
      <c r="B4" s="6"/>
      <c r="C4" s="6"/>
      <c r="D4" s="8">
        <v>511556</v>
      </c>
      <c r="E4" s="9" t="s">
        <v>3</v>
      </c>
      <c r="F4" s="6"/>
      <c r="G4" s="6"/>
      <c r="H4" s="4"/>
      <c r="I4" s="2"/>
    </row>
    <row r="5" spans="1:9" ht="12.75">
      <c r="A5" s="7" t="s">
        <v>4</v>
      </c>
      <c r="B5" s="6"/>
      <c r="C5" s="6"/>
      <c r="D5" s="6"/>
      <c r="E5" s="6"/>
      <c r="F5" s="6"/>
      <c r="G5" s="6"/>
      <c r="H5" s="4"/>
      <c r="I5" s="2"/>
    </row>
    <row r="6" spans="1:9" ht="12.75">
      <c r="A6" s="10">
        <v>12000</v>
      </c>
      <c r="B6" s="9" t="s">
        <v>3</v>
      </c>
      <c r="C6" s="11">
        <v>1</v>
      </c>
      <c r="D6" s="6"/>
      <c r="E6" s="6"/>
      <c r="F6" s="6"/>
      <c r="G6" s="6"/>
      <c r="H6" s="4"/>
      <c r="I6" s="2"/>
    </row>
    <row r="7" spans="1:9" ht="12.75">
      <c r="A7" s="7" t="s">
        <v>5</v>
      </c>
      <c r="B7" s="6"/>
      <c r="C7" s="6"/>
      <c r="D7" s="12">
        <f>(A6*C6)/0.92</f>
        <v>13043.478260869564</v>
      </c>
      <c r="E7" s="9" t="s">
        <v>6</v>
      </c>
      <c r="F7" s="6"/>
      <c r="G7" s="6"/>
      <c r="H7" s="4"/>
      <c r="I7" s="2"/>
    </row>
    <row r="8" spans="1:9" ht="12.75">
      <c r="A8" s="7" t="s">
        <v>7</v>
      </c>
      <c r="B8" s="6"/>
      <c r="C8" s="6"/>
      <c r="D8" s="6"/>
      <c r="E8" s="6"/>
      <c r="F8" s="6"/>
      <c r="G8" s="6"/>
      <c r="H8" s="4"/>
      <c r="I8" s="2"/>
    </row>
    <row r="9" spans="1:9" ht="12.75">
      <c r="A9" s="10">
        <f>D4-A6</f>
        <v>499556</v>
      </c>
      <c r="B9" s="9" t="s">
        <v>3</v>
      </c>
      <c r="C9" s="11">
        <v>0.5</v>
      </c>
      <c r="D9" s="6"/>
      <c r="E9" s="6"/>
      <c r="F9" s="6"/>
      <c r="G9" s="6"/>
      <c r="H9" s="4"/>
      <c r="I9" s="2"/>
    </row>
    <row r="10" spans="1:9" ht="12.75">
      <c r="A10" s="7" t="s">
        <v>5</v>
      </c>
      <c r="B10" s="6"/>
      <c r="C10" s="6"/>
      <c r="D10" s="12">
        <f>(A9*C9)/0.92</f>
        <v>271497.8260869565</v>
      </c>
      <c r="E10" s="9" t="s">
        <v>6</v>
      </c>
      <c r="F10" s="6"/>
      <c r="G10" s="6"/>
      <c r="H10" s="4"/>
      <c r="I10" s="2"/>
    </row>
    <row r="11" spans="1:9" ht="12.75">
      <c r="A11" s="5"/>
      <c r="B11" s="6"/>
      <c r="C11" s="6"/>
      <c r="D11" s="6"/>
      <c r="E11" s="6"/>
      <c r="F11" s="6"/>
      <c r="G11" s="6"/>
      <c r="H11" s="4"/>
      <c r="I11" s="2"/>
    </row>
    <row r="12" spans="1:9" ht="12.75">
      <c r="A12" s="7" t="s">
        <v>8</v>
      </c>
      <c r="B12" s="6"/>
      <c r="C12" s="6"/>
      <c r="D12" s="9"/>
      <c r="E12" s="6"/>
      <c r="F12" s="6"/>
      <c r="G12" s="6"/>
      <c r="H12" s="4"/>
      <c r="I12" s="2"/>
    </row>
    <row r="13" spans="1:9" ht="12.75">
      <c r="A13" s="10">
        <v>245000</v>
      </c>
      <c r="B13" s="9" t="s">
        <v>9</v>
      </c>
      <c r="C13" s="11">
        <v>0.75</v>
      </c>
      <c r="D13" s="6"/>
      <c r="E13" s="6"/>
      <c r="F13" s="6"/>
      <c r="G13" s="6"/>
      <c r="H13" s="4"/>
      <c r="I13" s="2"/>
    </row>
    <row r="14" spans="1:9" ht="12.75">
      <c r="A14" s="7" t="s">
        <v>10</v>
      </c>
      <c r="B14" s="12">
        <f>(A13*C13)/0.92</f>
        <v>199728.26086956522</v>
      </c>
      <c r="C14" s="9" t="s">
        <v>6</v>
      </c>
      <c r="D14" s="6"/>
      <c r="E14" s="6"/>
      <c r="F14" s="6"/>
      <c r="G14" s="6"/>
      <c r="H14" s="4"/>
      <c r="I14" s="2"/>
    </row>
    <row r="15" spans="1:9" ht="12.75">
      <c r="A15" s="7"/>
      <c r="B15" s="13"/>
      <c r="C15" s="9"/>
      <c r="D15" s="6"/>
      <c r="E15" s="6"/>
      <c r="F15" s="6"/>
      <c r="G15" s="6"/>
      <c r="H15" s="4"/>
      <c r="I15" s="2"/>
    </row>
    <row r="16" spans="1:9" ht="12.75">
      <c r="A16" s="7" t="s">
        <v>11</v>
      </c>
      <c r="B16" s="6"/>
      <c r="C16" s="6"/>
      <c r="D16" s="9"/>
      <c r="E16" s="6"/>
      <c r="F16" s="6"/>
      <c r="G16" s="6"/>
      <c r="H16" s="4"/>
      <c r="I16" s="2"/>
    </row>
    <row r="17" spans="1:9" ht="12.75">
      <c r="A17" s="10">
        <v>27000</v>
      </c>
      <c r="B17" s="9" t="s">
        <v>9</v>
      </c>
      <c r="C17" s="11">
        <v>0.39</v>
      </c>
      <c r="D17" s="6"/>
      <c r="E17" s="6"/>
      <c r="F17" s="6"/>
      <c r="G17" s="6"/>
      <c r="H17" s="4"/>
      <c r="I17" s="2"/>
    </row>
    <row r="18" spans="1:9" ht="12.75">
      <c r="A18" s="7" t="s">
        <v>12</v>
      </c>
      <c r="B18" s="12">
        <f>(A17*C17)/0.92</f>
        <v>11445.652173913042</v>
      </c>
      <c r="C18" s="9" t="s">
        <v>6</v>
      </c>
      <c r="D18" s="6"/>
      <c r="E18" s="6"/>
      <c r="F18" s="6"/>
      <c r="G18" s="6"/>
      <c r="H18" s="4"/>
      <c r="I18" s="2"/>
    </row>
    <row r="19" spans="1:9" ht="12.75">
      <c r="A19" s="7"/>
      <c r="B19" s="12"/>
      <c r="C19" s="9"/>
      <c r="D19" s="6"/>
      <c r="E19" s="6"/>
      <c r="F19" s="6"/>
      <c r="G19" s="6"/>
      <c r="H19" s="4"/>
      <c r="I19" s="2"/>
    </row>
    <row r="20" spans="1:9" ht="12.75">
      <c r="A20" s="7" t="s">
        <v>13</v>
      </c>
      <c r="B20" s="6"/>
      <c r="C20" s="6"/>
      <c r="D20" s="9"/>
      <c r="E20" s="6"/>
      <c r="F20" s="6"/>
      <c r="G20" s="6"/>
      <c r="H20" s="4"/>
      <c r="I20" s="2"/>
    </row>
    <row r="21" spans="1:9" ht="12.75">
      <c r="A21" s="10">
        <v>2208</v>
      </c>
      <c r="B21" s="9" t="s">
        <v>14</v>
      </c>
      <c r="C21" s="11"/>
      <c r="D21" s="6"/>
      <c r="E21" s="6"/>
      <c r="F21" s="6"/>
      <c r="G21" s="6"/>
      <c r="H21" s="4"/>
      <c r="I21" s="2"/>
    </row>
    <row r="22" spans="1:9" ht="12.75">
      <c r="A22" s="7" t="s">
        <v>15</v>
      </c>
      <c r="B22" s="12">
        <v>3640</v>
      </c>
      <c r="C22" s="9" t="s">
        <v>6</v>
      </c>
      <c r="D22" s="6"/>
      <c r="E22" s="6"/>
      <c r="F22" s="6"/>
      <c r="G22" s="6"/>
      <c r="H22" s="4"/>
      <c r="I22" s="2"/>
    </row>
    <row r="23" spans="1:9" ht="12.75">
      <c r="A23" s="7"/>
      <c r="B23" s="13"/>
      <c r="C23" s="9"/>
      <c r="D23" s="6"/>
      <c r="E23" s="6"/>
      <c r="F23" s="6"/>
      <c r="G23" s="6"/>
      <c r="H23" s="4"/>
      <c r="I23" s="2"/>
    </row>
    <row r="24" spans="1:9" ht="12.75">
      <c r="A24" s="14" t="s">
        <v>16</v>
      </c>
      <c r="B24" s="6"/>
      <c r="C24" s="6"/>
      <c r="D24" s="6"/>
      <c r="E24" s="6"/>
      <c r="F24" s="6"/>
      <c r="G24" s="6"/>
      <c r="H24" s="4"/>
      <c r="I24" s="2"/>
    </row>
    <row r="25" spans="1:9" ht="12.75">
      <c r="A25" s="5"/>
      <c r="B25" s="6"/>
      <c r="C25" s="6"/>
      <c r="D25" s="6"/>
      <c r="E25" s="6"/>
      <c r="F25" s="6"/>
      <c r="G25" s="6"/>
      <c r="H25" s="4"/>
      <c r="I25" s="2"/>
    </row>
    <row r="26" spans="1:9" ht="12.75">
      <c r="A26" s="14" t="s">
        <v>17</v>
      </c>
      <c r="B26" s="12">
        <f>(D7+B14+B22+D10+B18)</f>
        <v>499355.21739130426</v>
      </c>
      <c r="C26" s="9" t="s">
        <v>6</v>
      </c>
      <c r="D26" s="6"/>
      <c r="E26" s="6"/>
      <c r="F26" s="6"/>
      <c r="G26" s="6"/>
      <c r="H26" s="4"/>
      <c r="I26" s="2"/>
    </row>
    <row r="27" spans="1:9" ht="12.75">
      <c r="A27" s="14" t="s">
        <v>18</v>
      </c>
      <c r="B27" s="12">
        <f>(B26/(380*SQRT(3)))</f>
        <v>758.6917610055622</v>
      </c>
      <c r="C27" s="9" t="s">
        <v>19</v>
      </c>
      <c r="D27" s="6"/>
      <c r="E27" s="6"/>
      <c r="F27" s="6"/>
      <c r="G27" s="6"/>
      <c r="H27" s="4"/>
      <c r="I27" s="2"/>
    </row>
    <row r="28" spans="1:9" ht="12.75">
      <c r="A28" s="5"/>
      <c r="B28" s="6"/>
      <c r="C28" s="6"/>
      <c r="D28" s="6"/>
      <c r="E28" s="6"/>
      <c r="F28" s="6"/>
      <c r="G28" s="6"/>
      <c r="H28" s="4"/>
      <c r="I28" s="2"/>
    </row>
    <row r="29" spans="1:9" ht="12.75">
      <c r="A29" s="15" t="s">
        <v>20</v>
      </c>
      <c r="B29" s="6"/>
      <c r="C29" s="6"/>
      <c r="D29" s="6"/>
      <c r="E29" s="6"/>
      <c r="F29" s="6"/>
      <c r="G29" s="6"/>
      <c r="H29" s="4"/>
      <c r="I29" s="2"/>
    </row>
    <row r="30" spans="1:9" ht="12.75">
      <c r="A30" s="5"/>
      <c r="B30" s="6"/>
      <c r="C30" s="6"/>
      <c r="D30" s="6"/>
      <c r="E30" s="6"/>
      <c r="F30" s="6"/>
      <c r="G30" s="6"/>
      <c r="H30" s="4"/>
      <c r="I30" s="2"/>
    </row>
    <row r="31" spans="1:9" ht="12.75">
      <c r="A31" s="14" t="s">
        <v>21</v>
      </c>
      <c r="B31" s="9"/>
      <c r="C31" s="6"/>
      <c r="D31" s="6"/>
      <c r="E31" s="6"/>
      <c r="F31" s="6"/>
      <c r="G31" s="6"/>
      <c r="H31" s="4"/>
      <c r="I31" s="2"/>
    </row>
    <row r="32" spans="1:9" ht="12.75">
      <c r="A32" s="14" t="s">
        <v>22</v>
      </c>
      <c r="B32" s="9"/>
      <c r="C32" s="6"/>
      <c r="D32" s="6"/>
      <c r="E32" s="6"/>
      <c r="F32" s="6"/>
      <c r="G32" s="6"/>
      <c r="H32" s="4"/>
      <c r="I32" s="2"/>
    </row>
    <row r="33" spans="1:9" ht="12.75">
      <c r="A33" s="14" t="s">
        <v>23</v>
      </c>
      <c r="B33" s="9"/>
      <c r="C33" s="6"/>
      <c r="D33" s="6"/>
      <c r="E33" s="6"/>
      <c r="F33" s="6"/>
      <c r="G33" s="6"/>
      <c r="H33" s="4"/>
      <c r="I33" s="2"/>
    </row>
    <row r="34" spans="1:9" ht="13.5">
      <c r="A34" s="16"/>
      <c r="B34" s="17" t="s">
        <v>24</v>
      </c>
      <c r="C34" s="18"/>
      <c r="D34" s="18"/>
      <c r="E34" s="18"/>
      <c r="F34" s="18"/>
      <c r="G34" s="18"/>
      <c r="H34" s="19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</sheetData>
  <sheetProtection selectLockedCells="1" selectUnlockedCells="1"/>
  <mergeCells count="2">
    <mergeCell ref="A1:H1"/>
    <mergeCell ref="A2:G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H18"/>
  <sheetViews>
    <sheetView zoomScale="85" zoomScaleNormal="85" workbookViewId="0" topLeftCell="A1">
      <selection activeCell="AH18" sqref="AH18"/>
    </sheetView>
  </sheetViews>
  <sheetFormatPr defaultColWidth="8.00390625" defaultRowHeight="12.75"/>
  <cols>
    <col min="1" max="1" width="5.7109375" style="0" customWidth="1"/>
    <col min="2" max="2" width="6.28125" style="0" customWidth="1"/>
    <col min="3" max="3" width="6.140625" style="0" customWidth="1"/>
    <col min="4" max="4" width="9.00390625" style="0" customWidth="1"/>
    <col min="5" max="5" width="6.8515625" style="0" customWidth="1"/>
    <col min="6" max="6" width="5.00390625" style="0" customWidth="1"/>
    <col min="7" max="8" width="1.28515625" style="0" customWidth="1"/>
    <col min="9" max="9" width="5.8515625" style="0" customWidth="1"/>
    <col min="10" max="19" width="0" style="0" hidden="1" customWidth="1"/>
    <col min="20" max="20" width="15.57421875" style="0" customWidth="1"/>
    <col min="21" max="21" width="15.7109375" style="0" customWidth="1"/>
    <col min="22" max="16384" width="8.57421875" style="0" customWidth="1"/>
  </cols>
  <sheetData>
    <row r="1" spans="1:34" ht="12.75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2.75" customHeight="1">
      <c r="A4" s="22" t="s">
        <v>26</v>
      </c>
      <c r="B4" s="24" t="s">
        <v>28</v>
      </c>
      <c r="C4" s="24"/>
      <c r="D4" s="25" t="s">
        <v>29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 t="s">
        <v>30</v>
      </c>
      <c r="U4" s="25" t="s">
        <v>31</v>
      </c>
      <c r="V4" s="26" t="s">
        <v>32</v>
      </c>
      <c r="W4" s="26" t="s">
        <v>33</v>
      </c>
      <c r="X4" s="26" t="s">
        <v>34</v>
      </c>
      <c r="Y4" s="26" t="s">
        <v>35</v>
      </c>
      <c r="Z4" s="26" t="s">
        <v>36</v>
      </c>
      <c r="AA4" s="26" t="s">
        <v>37</v>
      </c>
      <c r="AB4" s="26" t="s">
        <v>38</v>
      </c>
      <c r="AC4" s="26" t="s">
        <v>39</v>
      </c>
      <c r="AD4" s="26" t="s">
        <v>40</v>
      </c>
      <c r="AE4" s="25" t="s">
        <v>41</v>
      </c>
      <c r="AF4" s="25"/>
      <c r="AG4" s="25"/>
      <c r="AH4" s="25"/>
    </row>
    <row r="5" spans="1:34" ht="12.75" customHeight="1">
      <c r="A5" s="22"/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6"/>
      <c r="Y5" s="26"/>
      <c r="Z5" s="26"/>
      <c r="AA5" s="26"/>
      <c r="AB5" s="26"/>
      <c r="AC5" s="26"/>
      <c r="AD5" s="26"/>
      <c r="AE5" s="25"/>
      <c r="AF5" s="25"/>
      <c r="AG5" s="25"/>
      <c r="AH5" s="25"/>
    </row>
    <row r="6" spans="1:34" ht="12.75" customHeight="1">
      <c r="A6" s="22"/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26"/>
      <c r="Z6" s="26"/>
      <c r="AA6" s="26"/>
      <c r="AB6" s="26"/>
      <c r="AC6" s="26"/>
      <c r="AD6" s="26"/>
      <c r="AE6" s="25"/>
      <c r="AF6" s="25"/>
      <c r="AG6" s="25"/>
      <c r="AH6" s="25"/>
    </row>
    <row r="7" spans="1:34" ht="37.5" customHeight="1">
      <c r="A7" s="22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26"/>
      <c r="Z7" s="26"/>
      <c r="AA7" s="26"/>
      <c r="AB7" s="26"/>
      <c r="AC7" s="26"/>
      <c r="AD7" s="26"/>
      <c r="AE7" s="25"/>
      <c r="AF7" s="25"/>
      <c r="AG7" s="25"/>
      <c r="AH7" s="25"/>
    </row>
    <row r="8" spans="1:34" ht="12.75">
      <c r="A8" s="27"/>
      <c r="B8" s="28">
        <v>200</v>
      </c>
      <c r="C8" s="28">
        <v>300</v>
      </c>
      <c r="D8" s="28" t="s">
        <v>42</v>
      </c>
      <c r="E8" s="28"/>
      <c r="F8" s="28"/>
      <c r="G8" s="28"/>
      <c r="H8" s="28"/>
      <c r="I8" s="28"/>
      <c r="J8" s="28">
        <v>20</v>
      </c>
      <c r="K8" s="29">
        <v>40</v>
      </c>
      <c r="L8" s="29">
        <v>60</v>
      </c>
      <c r="M8" s="29">
        <v>64</v>
      </c>
      <c r="N8" s="29">
        <v>32</v>
      </c>
      <c r="O8" s="29">
        <v>64</v>
      </c>
      <c r="P8" s="29">
        <v>80</v>
      </c>
      <c r="Q8" s="29">
        <v>160</v>
      </c>
      <c r="R8" s="29">
        <v>26</v>
      </c>
      <c r="S8" s="29">
        <v>52</v>
      </c>
      <c r="T8" s="25"/>
      <c r="U8" s="25"/>
      <c r="V8" s="26"/>
      <c r="W8" s="26"/>
      <c r="X8" s="26"/>
      <c r="Y8" s="26"/>
      <c r="Z8" s="26"/>
      <c r="AA8" s="26"/>
      <c r="AB8" s="26"/>
      <c r="AC8" s="26"/>
      <c r="AD8" s="26"/>
      <c r="AE8" s="30" t="s">
        <v>43</v>
      </c>
      <c r="AF8" s="30" t="s">
        <v>44</v>
      </c>
      <c r="AG8" s="30" t="s">
        <v>45</v>
      </c>
      <c r="AH8" s="30" t="s">
        <v>46</v>
      </c>
    </row>
    <row r="9" spans="1:34" ht="12.75">
      <c r="A9" s="31">
        <v>1</v>
      </c>
      <c r="B9" s="32"/>
      <c r="C9" s="32">
        <v>3</v>
      </c>
      <c r="D9" s="33" t="s">
        <v>73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>
        <f aca="true" t="shared" si="0" ref="T9:T14">(C$8*C9)+(B$8*B9)</f>
        <v>900</v>
      </c>
      <c r="U9" s="34">
        <f aca="true" t="shared" si="1" ref="U9:U14">T9/V9</f>
        <v>978.2608695652174</v>
      </c>
      <c r="V9" s="35">
        <v>0.92</v>
      </c>
      <c r="W9" s="35">
        <v>110</v>
      </c>
      <c r="X9" s="36">
        <f aca="true" t="shared" si="2" ref="X9:X14">U9/W9</f>
        <v>8.893280632411066</v>
      </c>
      <c r="Y9" s="38">
        <v>2.5</v>
      </c>
      <c r="Z9" s="38">
        <v>2.5</v>
      </c>
      <c r="AA9" s="38">
        <v>2.5</v>
      </c>
      <c r="AB9" s="35">
        <v>20</v>
      </c>
      <c r="AC9" s="35"/>
      <c r="AD9" s="39" t="s">
        <v>48</v>
      </c>
      <c r="AE9" s="34">
        <f>U9</f>
        <v>978.2608695652174</v>
      </c>
      <c r="AF9" s="34"/>
      <c r="AG9" s="34"/>
      <c r="AH9" s="34"/>
    </row>
    <row r="10" spans="1:34" ht="12.75">
      <c r="A10" s="31">
        <v>2</v>
      </c>
      <c r="B10" s="32">
        <v>5</v>
      </c>
      <c r="C10" s="32"/>
      <c r="D10" s="33" t="s">
        <v>73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>
        <f t="shared" si="0"/>
        <v>1000</v>
      </c>
      <c r="U10" s="34">
        <f t="shared" si="1"/>
        <v>1086.9565217391305</v>
      </c>
      <c r="V10" s="35">
        <v>0.92</v>
      </c>
      <c r="W10" s="35">
        <v>110</v>
      </c>
      <c r="X10" s="36">
        <f t="shared" si="2"/>
        <v>9.881422924901186</v>
      </c>
      <c r="Y10" s="38">
        <v>2.5</v>
      </c>
      <c r="Z10" s="38">
        <v>2.5</v>
      </c>
      <c r="AA10" s="38">
        <v>2.5</v>
      </c>
      <c r="AB10" s="35">
        <v>20</v>
      </c>
      <c r="AC10" s="35"/>
      <c r="AD10" s="39" t="s">
        <v>48</v>
      </c>
      <c r="AE10" s="34"/>
      <c r="AF10" s="34">
        <f>U10</f>
        <v>1086.9565217391305</v>
      </c>
      <c r="AG10" s="34"/>
      <c r="AH10" s="34"/>
    </row>
    <row r="11" spans="1:34" ht="12.75">
      <c r="A11" s="31">
        <v>3</v>
      </c>
      <c r="B11" s="32">
        <v>6</v>
      </c>
      <c r="C11" s="32"/>
      <c r="D11" s="33" t="s">
        <v>73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>
        <f t="shared" si="0"/>
        <v>1200</v>
      </c>
      <c r="U11" s="34">
        <f t="shared" si="1"/>
        <v>1304.3478260869565</v>
      </c>
      <c r="V11" s="35">
        <v>0.92</v>
      </c>
      <c r="W11" s="35">
        <v>110</v>
      </c>
      <c r="X11" s="36">
        <f t="shared" si="2"/>
        <v>11.857707509881422</v>
      </c>
      <c r="Y11" s="38">
        <v>2.5</v>
      </c>
      <c r="Z11" s="38">
        <v>2.5</v>
      </c>
      <c r="AA11" s="38">
        <v>2.5</v>
      </c>
      <c r="AB11" s="35">
        <v>20</v>
      </c>
      <c r="AC11" s="35"/>
      <c r="AD11" s="39" t="s">
        <v>48</v>
      </c>
      <c r="AE11" s="34"/>
      <c r="AF11" s="34"/>
      <c r="AG11" s="34">
        <f>U11</f>
        <v>1304.3478260869565</v>
      </c>
      <c r="AH11" s="34"/>
    </row>
    <row r="12" spans="1:34" ht="12.75">
      <c r="A12" s="31">
        <v>4</v>
      </c>
      <c r="B12" s="32">
        <v>4</v>
      </c>
      <c r="C12" s="32"/>
      <c r="D12" s="33" t="s">
        <v>73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f t="shared" si="0"/>
        <v>800</v>
      </c>
      <c r="U12" s="34">
        <f t="shared" si="1"/>
        <v>869.5652173913043</v>
      </c>
      <c r="V12" s="35">
        <v>0.92</v>
      </c>
      <c r="W12" s="35">
        <v>110</v>
      </c>
      <c r="X12" s="36">
        <f t="shared" si="2"/>
        <v>7.905138339920947</v>
      </c>
      <c r="Y12" s="38">
        <v>2.5</v>
      </c>
      <c r="Z12" s="38">
        <v>2.5</v>
      </c>
      <c r="AA12" s="38">
        <v>2.5</v>
      </c>
      <c r="AB12" s="35">
        <v>20</v>
      </c>
      <c r="AC12" s="35"/>
      <c r="AD12" s="39" t="s">
        <v>48</v>
      </c>
      <c r="AE12" s="34">
        <f>U12</f>
        <v>869.5652173913043</v>
      </c>
      <c r="AF12" s="34"/>
      <c r="AG12" s="34"/>
      <c r="AH12" s="34"/>
    </row>
    <row r="13" spans="1:34" ht="12.75">
      <c r="A13" s="31">
        <v>5</v>
      </c>
      <c r="B13" s="32">
        <v>6</v>
      </c>
      <c r="C13" s="32"/>
      <c r="D13" s="33" t="s">
        <v>73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>
        <f t="shared" si="0"/>
        <v>1200</v>
      </c>
      <c r="U13" s="34">
        <f t="shared" si="1"/>
        <v>1304.3478260869565</v>
      </c>
      <c r="V13" s="35">
        <v>0.92</v>
      </c>
      <c r="W13" s="35">
        <v>110</v>
      </c>
      <c r="X13" s="36">
        <f t="shared" si="2"/>
        <v>11.857707509881422</v>
      </c>
      <c r="Y13" s="38">
        <v>2.5</v>
      </c>
      <c r="Z13" s="38">
        <v>2.5</v>
      </c>
      <c r="AA13" s="38">
        <v>2.5</v>
      </c>
      <c r="AB13" s="35">
        <v>20</v>
      </c>
      <c r="AC13" s="35"/>
      <c r="AD13" s="39" t="s">
        <v>48</v>
      </c>
      <c r="AE13" s="34"/>
      <c r="AF13" s="34">
        <f>U13</f>
        <v>1304.3478260869565</v>
      </c>
      <c r="AG13" s="34"/>
      <c r="AH13" s="34"/>
    </row>
    <row r="14" spans="1:34" ht="12.75">
      <c r="A14" s="31">
        <v>6</v>
      </c>
      <c r="B14" s="32">
        <v>4</v>
      </c>
      <c r="C14" s="32"/>
      <c r="D14" s="33" t="s">
        <v>73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>
        <f t="shared" si="0"/>
        <v>800</v>
      </c>
      <c r="U14" s="34">
        <f t="shared" si="1"/>
        <v>869.5652173913043</v>
      </c>
      <c r="V14" s="35">
        <v>0.92</v>
      </c>
      <c r="W14" s="35">
        <v>110</v>
      </c>
      <c r="X14" s="36">
        <f t="shared" si="2"/>
        <v>7.905138339920947</v>
      </c>
      <c r="Y14" s="38">
        <v>2.5</v>
      </c>
      <c r="Z14" s="38">
        <v>2.5</v>
      </c>
      <c r="AA14" s="38">
        <v>2.5</v>
      </c>
      <c r="AB14" s="35">
        <v>20</v>
      </c>
      <c r="AC14" s="35"/>
      <c r="AD14" s="39" t="s">
        <v>48</v>
      </c>
      <c r="AE14" s="34"/>
      <c r="AF14" s="34"/>
      <c r="AG14" s="34">
        <f>U14</f>
        <v>869.5652173913043</v>
      </c>
      <c r="AH14" s="34"/>
    </row>
    <row r="15" spans="1:34" ht="12.75">
      <c r="A15" s="31">
        <v>7</v>
      </c>
      <c r="B15" s="32"/>
      <c r="C15" s="32"/>
      <c r="D15" s="33" t="s">
        <v>64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5"/>
      <c r="W15" s="35"/>
      <c r="X15" s="36"/>
      <c r="Y15" s="38"/>
      <c r="Z15" s="38"/>
      <c r="AA15" s="38"/>
      <c r="AB15" s="35"/>
      <c r="AC15" s="35"/>
      <c r="AD15" s="39"/>
      <c r="AE15" s="34"/>
      <c r="AF15" s="34"/>
      <c r="AG15" s="34"/>
      <c r="AH15" s="34"/>
    </row>
    <row r="16" spans="1:34" ht="12.75">
      <c r="A16" s="31">
        <v>8</v>
      </c>
      <c r="B16" s="32"/>
      <c r="C16" s="32"/>
      <c r="D16" s="33" t="s">
        <v>64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5"/>
      <c r="W16" s="35"/>
      <c r="X16" s="36"/>
      <c r="Y16" s="38"/>
      <c r="Z16" s="38"/>
      <c r="AA16" s="38"/>
      <c r="AB16" s="35"/>
      <c r="AC16" s="35"/>
      <c r="AD16" s="39"/>
      <c r="AE16" s="34"/>
      <c r="AF16" s="34"/>
      <c r="AG16" s="34"/>
      <c r="AH16" s="34"/>
    </row>
    <row r="17" spans="1:34" ht="12.75">
      <c r="A17" s="31">
        <v>9</v>
      </c>
      <c r="B17" s="32"/>
      <c r="C17" s="32"/>
      <c r="D17" s="33" t="s">
        <v>64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5"/>
      <c r="W17" s="35"/>
      <c r="X17" s="36"/>
      <c r="Y17" s="38"/>
      <c r="Z17" s="38"/>
      <c r="AA17" s="38"/>
      <c r="AB17" s="35"/>
      <c r="AC17" s="35"/>
      <c r="AD17" s="39"/>
      <c r="AE17" s="34"/>
      <c r="AF17" s="34"/>
      <c r="AG17" s="34"/>
      <c r="AH17" s="34"/>
    </row>
    <row r="18" spans="1:34" ht="12.75">
      <c r="A18" s="43" t="s">
        <v>65</v>
      </c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>
        <f>SUM(T9:T17)</f>
        <v>5900</v>
      </c>
      <c r="U18" s="45">
        <f>SUM(U9:U17)</f>
        <v>6413.04347826087</v>
      </c>
      <c r="V18" s="46">
        <v>0.92</v>
      </c>
      <c r="W18" s="46">
        <v>220</v>
      </c>
      <c r="X18" s="47">
        <f>U18/220</f>
        <v>29.1501976284585</v>
      </c>
      <c r="Y18" s="45" t="s">
        <v>80</v>
      </c>
      <c r="Z18" s="45">
        <v>6</v>
      </c>
      <c r="AA18" s="45">
        <v>6</v>
      </c>
      <c r="AB18" s="46">
        <v>32</v>
      </c>
      <c r="AC18" s="48"/>
      <c r="AD18" s="46" t="s">
        <v>48</v>
      </c>
      <c r="AE18" s="49">
        <f>SUM(AE9:AE17)</f>
        <v>1847.8260869565215</v>
      </c>
      <c r="AF18" s="49">
        <f>SUM(AF9:AF17)</f>
        <v>2391.304347826087</v>
      </c>
      <c r="AG18" s="49">
        <f>SUM(AG9:AG17)</f>
        <v>2173.913043478261</v>
      </c>
      <c r="AH18" s="49">
        <f>SUM(AH9:AH17)</f>
        <v>0</v>
      </c>
    </row>
  </sheetData>
  <sheetProtection selectLockedCells="1" selectUnlockedCells="1"/>
  <mergeCells count="28">
    <mergeCell ref="A1:AH2"/>
    <mergeCell ref="A3:AH3"/>
    <mergeCell ref="A4:A7"/>
    <mergeCell ref="B4:C7"/>
    <mergeCell ref="D4:S7"/>
    <mergeCell ref="T4:T8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H7"/>
    <mergeCell ref="D8:I8"/>
    <mergeCell ref="D9:S9"/>
    <mergeCell ref="D10:I10"/>
    <mergeCell ref="D11:I11"/>
    <mergeCell ref="D12:I12"/>
    <mergeCell ref="D13:I13"/>
    <mergeCell ref="D14:I14"/>
    <mergeCell ref="D15:I15"/>
    <mergeCell ref="D16:I16"/>
    <mergeCell ref="D17:I17"/>
    <mergeCell ref="D18:S1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AK24"/>
  <sheetViews>
    <sheetView zoomScale="85" zoomScaleNormal="85" workbookViewId="0" topLeftCell="A1">
      <selection activeCell="AK24" sqref="AK24"/>
    </sheetView>
  </sheetViews>
  <sheetFormatPr defaultColWidth="8.00390625" defaultRowHeight="12.75"/>
  <cols>
    <col min="1" max="1" width="5.7109375" style="0" customWidth="1"/>
    <col min="2" max="2" width="11.28125" style="0" customWidth="1"/>
    <col min="3" max="3" width="6.28125" style="0" customWidth="1"/>
    <col min="4" max="6" width="6.140625" style="0" customWidth="1"/>
    <col min="7" max="7" width="9.00390625" style="0" customWidth="1"/>
    <col min="8" max="8" width="6.8515625" style="0" customWidth="1"/>
    <col min="9" max="9" width="5.00390625" style="0" customWidth="1"/>
    <col min="10" max="11" width="1.28515625" style="0" customWidth="1"/>
    <col min="12" max="12" width="5.8515625" style="0" customWidth="1"/>
    <col min="13" max="22" width="0" style="0" hidden="1" customWidth="1"/>
    <col min="23" max="23" width="15.57421875" style="0" customWidth="1"/>
    <col min="24" max="24" width="15.7109375" style="0" customWidth="1"/>
    <col min="25" max="16384" width="8.57421875" style="0" customWidth="1"/>
  </cols>
  <sheetData>
    <row r="1" spans="1:37" ht="12.75">
      <c r="A1" s="20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2.75" customHeight="1">
      <c r="A4" s="22" t="s">
        <v>26</v>
      </c>
      <c r="B4" s="24" t="s">
        <v>27</v>
      </c>
      <c r="C4" s="51" t="s">
        <v>28</v>
      </c>
      <c r="D4" s="51"/>
      <c r="E4" s="51"/>
      <c r="F4" s="51"/>
      <c r="G4" s="25" t="s">
        <v>29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 t="s">
        <v>30</v>
      </c>
      <c r="X4" s="25" t="s">
        <v>31</v>
      </c>
      <c r="Y4" s="26" t="s">
        <v>32</v>
      </c>
      <c r="Z4" s="26" t="s">
        <v>33</v>
      </c>
      <c r="AA4" s="26" t="s">
        <v>34</v>
      </c>
      <c r="AB4" s="26" t="s">
        <v>35</v>
      </c>
      <c r="AC4" s="26" t="s">
        <v>36</v>
      </c>
      <c r="AD4" s="26" t="s">
        <v>37</v>
      </c>
      <c r="AE4" s="26" t="s">
        <v>38</v>
      </c>
      <c r="AF4" s="26" t="s">
        <v>39</v>
      </c>
      <c r="AG4" s="26" t="s">
        <v>40</v>
      </c>
      <c r="AH4" s="25" t="s">
        <v>41</v>
      </c>
      <c r="AI4" s="25"/>
      <c r="AJ4" s="25"/>
      <c r="AK4" s="25"/>
    </row>
    <row r="5" spans="1:37" ht="12.75" customHeight="1">
      <c r="A5" s="22"/>
      <c r="B5" s="24"/>
      <c r="C5" s="51"/>
      <c r="D5" s="51"/>
      <c r="E5" s="51"/>
      <c r="F5" s="51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  <c r="Z5" s="26"/>
      <c r="AA5" s="26"/>
      <c r="AB5" s="26"/>
      <c r="AC5" s="26"/>
      <c r="AD5" s="26"/>
      <c r="AE5" s="26"/>
      <c r="AF5" s="26"/>
      <c r="AG5" s="26"/>
      <c r="AH5" s="25"/>
      <c r="AI5" s="25"/>
      <c r="AJ5" s="25"/>
      <c r="AK5" s="25"/>
    </row>
    <row r="6" spans="1:37" ht="12.75" customHeight="1">
      <c r="A6" s="22"/>
      <c r="B6" s="24"/>
      <c r="C6" s="51"/>
      <c r="D6" s="51"/>
      <c r="E6" s="51"/>
      <c r="F6" s="51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6"/>
      <c r="AA6" s="26"/>
      <c r="AB6" s="26"/>
      <c r="AC6" s="26"/>
      <c r="AD6" s="26"/>
      <c r="AE6" s="26"/>
      <c r="AF6" s="26"/>
      <c r="AG6" s="26"/>
      <c r="AH6" s="25"/>
      <c r="AI6" s="25"/>
      <c r="AJ6" s="25"/>
      <c r="AK6" s="25"/>
    </row>
    <row r="7" spans="1:37" ht="37.5" customHeight="1">
      <c r="A7" s="22"/>
      <c r="B7" s="24"/>
      <c r="C7" s="51"/>
      <c r="D7" s="51"/>
      <c r="E7" s="51"/>
      <c r="F7" s="5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5"/>
      <c r="AI7" s="25"/>
      <c r="AJ7" s="25"/>
      <c r="AK7" s="25"/>
    </row>
    <row r="8" spans="1:37" ht="12.75">
      <c r="A8" s="27"/>
      <c r="B8" s="28">
        <v>32</v>
      </c>
      <c r="C8" s="28">
        <v>200</v>
      </c>
      <c r="D8" s="28">
        <v>300</v>
      </c>
      <c r="E8" s="28">
        <v>500</v>
      </c>
      <c r="F8" s="28" t="s">
        <v>71</v>
      </c>
      <c r="G8" s="28" t="s">
        <v>42</v>
      </c>
      <c r="H8" s="28"/>
      <c r="I8" s="28"/>
      <c r="J8" s="28"/>
      <c r="K8" s="28"/>
      <c r="L8" s="28"/>
      <c r="M8" s="28">
        <v>20</v>
      </c>
      <c r="N8" s="29">
        <v>40</v>
      </c>
      <c r="O8" s="29">
        <v>60</v>
      </c>
      <c r="P8" s="29">
        <v>64</v>
      </c>
      <c r="Q8" s="29">
        <v>32</v>
      </c>
      <c r="R8" s="29">
        <v>64</v>
      </c>
      <c r="S8" s="29">
        <v>80</v>
      </c>
      <c r="T8" s="29">
        <v>160</v>
      </c>
      <c r="U8" s="29">
        <v>26</v>
      </c>
      <c r="V8" s="29">
        <v>52</v>
      </c>
      <c r="W8" s="25"/>
      <c r="X8" s="25"/>
      <c r="Y8" s="26"/>
      <c r="Z8" s="26"/>
      <c r="AA8" s="26"/>
      <c r="AB8" s="26"/>
      <c r="AC8" s="26"/>
      <c r="AD8" s="26"/>
      <c r="AE8" s="26"/>
      <c r="AF8" s="26"/>
      <c r="AG8" s="26"/>
      <c r="AH8" s="30" t="s">
        <v>43</v>
      </c>
      <c r="AI8" s="30" t="s">
        <v>44</v>
      </c>
      <c r="AJ8" s="30" t="s">
        <v>45</v>
      </c>
      <c r="AK8" s="30" t="s">
        <v>46</v>
      </c>
    </row>
    <row r="9" spans="1:37" ht="12.75">
      <c r="A9" s="31">
        <v>1</v>
      </c>
      <c r="B9" s="32">
        <v>12</v>
      </c>
      <c r="C9" s="32"/>
      <c r="D9" s="32"/>
      <c r="E9" s="32"/>
      <c r="F9" s="32"/>
      <c r="G9" s="33" t="s">
        <v>72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>
        <f aca="true" t="shared" si="0" ref="W9:W11">(D$8*D9)+(C$8*C9)+(E$8*E9)+(B$8*B9)</f>
        <v>384</v>
      </c>
      <c r="X9" s="34">
        <f aca="true" t="shared" si="1" ref="X9:X20">W9/Y9</f>
        <v>417.39130434782606</v>
      </c>
      <c r="Y9" s="35">
        <v>0.92</v>
      </c>
      <c r="Z9" s="35">
        <v>220</v>
      </c>
      <c r="AA9" s="36">
        <f aca="true" t="shared" si="2" ref="AA9:AA11">X9/Z9</f>
        <v>1.8972332015810276</v>
      </c>
      <c r="AB9" s="38">
        <v>1.5</v>
      </c>
      <c r="AC9" s="38">
        <v>1.5</v>
      </c>
      <c r="AD9" s="38">
        <v>1.5</v>
      </c>
      <c r="AE9" s="35">
        <v>16</v>
      </c>
      <c r="AF9" s="35"/>
      <c r="AG9" s="39" t="s">
        <v>48</v>
      </c>
      <c r="AH9" s="34">
        <f aca="true" t="shared" si="3" ref="AH9:AH10">X9</f>
        <v>417.39130434782606</v>
      </c>
      <c r="AI9" s="34"/>
      <c r="AJ9" s="34"/>
      <c r="AK9" s="34"/>
    </row>
    <row r="10" spans="1:37" ht="12.75">
      <c r="A10" s="31">
        <v>2</v>
      </c>
      <c r="B10" s="32"/>
      <c r="C10" s="32">
        <v>2</v>
      </c>
      <c r="D10" s="32">
        <v>1</v>
      </c>
      <c r="E10" s="32"/>
      <c r="F10" s="32"/>
      <c r="G10" s="33" t="s">
        <v>73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>
        <f t="shared" si="0"/>
        <v>700</v>
      </c>
      <c r="X10" s="34">
        <f t="shared" si="1"/>
        <v>760.8695652173913</v>
      </c>
      <c r="Y10" s="35">
        <v>0.92</v>
      </c>
      <c r="Z10" s="35">
        <v>220</v>
      </c>
      <c r="AA10" s="36">
        <f t="shared" si="2"/>
        <v>3.4584980237154146</v>
      </c>
      <c r="AB10" s="38">
        <v>2.5</v>
      </c>
      <c r="AC10" s="38">
        <v>2.5</v>
      </c>
      <c r="AD10" s="38">
        <v>2.5</v>
      </c>
      <c r="AE10" s="35">
        <v>20</v>
      </c>
      <c r="AF10" s="35"/>
      <c r="AG10" s="39" t="s">
        <v>48</v>
      </c>
      <c r="AH10" s="34">
        <f t="shared" si="3"/>
        <v>760.8695652173913</v>
      </c>
      <c r="AI10" s="34"/>
      <c r="AJ10" s="34"/>
      <c r="AK10" s="34"/>
    </row>
    <row r="11" spans="1:37" ht="12.75">
      <c r="A11" s="31">
        <v>3</v>
      </c>
      <c r="B11" s="32"/>
      <c r="C11" s="32"/>
      <c r="D11" s="32"/>
      <c r="E11" s="32">
        <v>3</v>
      </c>
      <c r="F11" s="32"/>
      <c r="G11" s="33" t="s">
        <v>73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>
        <f t="shared" si="0"/>
        <v>1500</v>
      </c>
      <c r="X11" s="34">
        <f t="shared" si="1"/>
        <v>1630.4347826086955</v>
      </c>
      <c r="Y11" s="35">
        <v>0.92</v>
      </c>
      <c r="Z11" s="35">
        <v>220</v>
      </c>
      <c r="AA11" s="36">
        <f t="shared" si="2"/>
        <v>7.411067193675889</v>
      </c>
      <c r="AB11" s="38">
        <v>2.5</v>
      </c>
      <c r="AC11" s="38">
        <v>2.5</v>
      </c>
      <c r="AD11" s="38">
        <v>2.5</v>
      </c>
      <c r="AE11" s="35">
        <v>20</v>
      </c>
      <c r="AF11" s="35"/>
      <c r="AG11" s="39" t="s">
        <v>48</v>
      </c>
      <c r="AH11" s="34"/>
      <c r="AI11" s="34"/>
      <c r="AJ11" s="34">
        <f>X11</f>
        <v>1630.4347826086955</v>
      </c>
      <c r="AK11" s="34"/>
    </row>
    <row r="12" spans="1:37" ht="12.75">
      <c r="A12" s="31">
        <v>4</v>
      </c>
      <c r="B12" s="32"/>
      <c r="C12" s="32"/>
      <c r="D12" s="32"/>
      <c r="E12" s="32"/>
      <c r="F12" s="32">
        <v>1</v>
      </c>
      <c r="G12" s="33" t="s">
        <v>74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>
        <v>5520</v>
      </c>
      <c r="X12" s="34">
        <f t="shared" si="1"/>
        <v>6000</v>
      </c>
      <c r="Y12" s="35">
        <v>0.92</v>
      </c>
      <c r="Z12" s="35">
        <v>380</v>
      </c>
      <c r="AA12" s="36">
        <f>X12/(380*SQRT(3))</f>
        <v>9.11605688194146</v>
      </c>
      <c r="AB12" s="38" t="s">
        <v>75</v>
      </c>
      <c r="AC12" s="38">
        <v>2.5</v>
      </c>
      <c r="AD12" s="38">
        <v>2.5</v>
      </c>
      <c r="AE12" s="35">
        <v>20</v>
      </c>
      <c r="AF12" s="35"/>
      <c r="AG12" s="39" t="s">
        <v>48</v>
      </c>
      <c r="AH12" s="34"/>
      <c r="AI12" s="34"/>
      <c r="AJ12" s="34"/>
      <c r="AK12" s="34">
        <f>X12</f>
        <v>6000</v>
      </c>
    </row>
    <row r="13" spans="1:37" ht="12.75">
      <c r="A13" s="31">
        <v>5</v>
      </c>
      <c r="B13" s="32"/>
      <c r="C13" s="32"/>
      <c r="D13" s="32"/>
      <c r="E13" s="32">
        <v>3</v>
      </c>
      <c r="F13" s="32"/>
      <c r="G13" s="33" t="s">
        <v>73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>
        <f>(D$8*D13)+(C$8*C13)+(E$8*E13)+(B$8*B13)</f>
        <v>1500</v>
      </c>
      <c r="X13" s="34">
        <f t="shared" si="1"/>
        <v>1630.4347826086955</v>
      </c>
      <c r="Y13" s="35">
        <v>0.92</v>
      </c>
      <c r="Z13" s="35">
        <v>220</v>
      </c>
      <c r="AA13" s="36">
        <f>X13/Z13</f>
        <v>7.411067193675889</v>
      </c>
      <c r="AB13" s="38">
        <v>2.5</v>
      </c>
      <c r="AC13" s="38">
        <v>2.5</v>
      </c>
      <c r="AD13" s="38">
        <v>2.5</v>
      </c>
      <c r="AE13" s="35">
        <v>20</v>
      </c>
      <c r="AF13" s="35"/>
      <c r="AG13" s="39" t="s">
        <v>48</v>
      </c>
      <c r="AH13" s="34"/>
      <c r="AI13" s="34">
        <f>X13</f>
        <v>1630.4347826086955</v>
      </c>
      <c r="AJ13" s="34"/>
      <c r="AK13" s="34"/>
    </row>
    <row r="14" spans="1:37" ht="12.75">
      <c r="A14" s="31">
        <v>6</v>
      </c>
      <c r="B14" s="32"/>
      <c r="C14" s="32"/>
      <c r="D14" s="32"/>
      <c r="E14" s="32"/>
      <c r="F14" s="32">
        <v>1</v>
      </c>
      <c r="G14" s="33" t="s">
        <v>74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>
        <v>5520</v>
      </c>
      <c r="X14" s="34">
        <f t="shared" si="1"/>
        <v>6000</v>
      </c>
      <c r="Y14" s="35">
        <v>0.92</v>
      </c>
      <c r="Z14" s="35">
        <v>380</v>
      </c>
      <c r="AA14" s="36">
        <f>X14/(380*SQRT(3))</f>
        <v>9.11605688194146</v>
      </c>
      <c r="AB14" s="38" t="s">
        <v>75</v>
      </c>
      <c r="AC14" s="38">
        <v>2.5</v>
      </c>
      <c r="AD14" s="38">
        <v>2.5</v>
      </c>
      <c r="AE14" s="35">
        <v>20</v>
      </c>
      <c r="AF14" s="35"/>
      <c r="AG14" s="39" t="s">
        <v>48</v>
      </c>
      <c r="AH14" s="34"/>
      <c r="AI14" s="34"/>
      <c r="AJ14" s="34"/>
      <c r="AK14" s="34">
        <f>X14</f>
        <v>6000</v>
      </c>
    </row>
    <row r="15" spans="1:37" ht="12.75">
      <c r="A15" s="31">
        <v>7</v>
      </c>
      <c r="B15" s="32"/>
      <c r="C15" s="32"/>
      <c r="D15" s="32"/>
      <c r="E15" s="32">
        <v>3</v>
      </c>
      <c r="F15" s="32"/>
      <c r="G15" s="33" t="s">
        <v>73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>
        <f>(D$8*D15)+(C$8*C15)+(E$8*E15)+(B$8*B15)</f>
        <v>1500</v>
      </c>
      <c r="X15" s="34">
        <f t="shared" si="1"/>
        <v>1630.4347826086955</v>
      </c>
      <c r="Y15" s="35">
        <v>0.92</v>
      </c>
      <c r="Z15" s="35">
        <v>220</v>
      </c>
      <c r="AA15" s="36">
        <f>X15/Z15</f>
        <v>7.411067193675889</v>
      </c>
      <c r="AB15" s="38">
        <v>2.5</v>
      </c>
      <c r="AC15" s="38">
        <v>2.5</v>
      </c>
      <c r="AD15" s="38">
        <v>2.5</v>
      </c>
      <c r="AE15" s="35">
        <v>20</v>
      </c>
      <c r="AF15" s="35"/>
      <c r="AG15" s="39" t="s">
        <v>48</v>
      </c>
      <c r="AH15" s="34">
        <f>X15</f>
        <v>1630.4347826086955</v>
      </c>
      <c r="AI15" s="34"/>
      <c r="AJ15" s="34"/>
      <c r="AK15" s="34"/>
    </row>
    <row r="16" spans="1:37" ht="12.75">
      <c r="A16" s="31">
        <v>8</v>
      </c>
      <c r="B16" s="32"/>
      <c r="C16" s="32"/>
      <c r="D16" s="32"/>
      <c r="E16" s="32"/>
      <c r="F16" s="32">
        <v>1</v>
      </c>
      <c r="G16" s="33" t="s">
        <v>74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>
        <v>5520</v>
      </c>
      <c r="X16" s="34">
        <f t="shared" si="1"/>
        <v>6000</v>
      </c>
      <c r="Y16" s="35">
        <v>0.92</v>
      </c>
      <c r="Z16" s="35">
        <v>380</v>
      </c>
      <c r="AA16" s="36">
        <f>X16/(380*SQRT(3))</f>
        <v>9.11605688194146</v>
      </c>
      <c r="AB16" s="38" t="s">
        <v>75</v>
      </c>
      <c r="AC16" s="38">
        <v>2.5</v>
      </c>
      <c r="AD16" s="38">
        <v>2.5</v>
      </c>
      <c r="AE16" s="35">
        <v>20</v>
      </c>
      <c r="AF16" s="35"/>
      <c r="AG16" s="39" t="s">
        <v>48</v>
      </c>
      <c r="AH16" s="34"/>
      <c r="AI16" s="34"/>
      <c r="AJ16" s="34"/>
      <c r="AK16" s="34">
        <f>X16</f>
        <v>6000</v>
      </c>
    </row>
    <row r="17" spans="1:37" ht="12.75">
      <c r="A17" s="31">
        <v>9</v>
      </c>
      <c r="B17" s="32"/>
      <c r="C17" s="32"/>
      <c r="D17" s="32"/>
      <c r="E17" s="32">
        <v>3</v>
      </c>
      <c r="F17" s="32"/>
      <c r="G17" s="33" t="s">
        <v>73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>
        <f>(D$8*D17)+(C$8*C17)+(E$8*E17)+(B$8*B17)</f>
        <v>1500</v>
      </c>
      <c r="X17" s="34">
        <f t="shared" si="1"/>
        <v>1630.4347826086955</v>
      </c>
      <c r="Y17" s="35">
        <v>0.92</v>
      </c>
      <c r="Z17" s="35">
        <v>220</v>
      </c>
      <c r="AA17" s="36">
        <f>X17/Z17</f>
        <v>7.411067193675889</v>
      </c>
      <c r="AB17" s="38">
        <v>2.5</v>
      </c>
      <c r="AC17" s="38">
        <v>2.5</v>
      </c>
      <c r="AD17" s="38">
        <v>2.5</v>
      </c>
      <c r="AE17" s="35">
        <v>20</v>
      </c>
      <c r="AF17" s="35"/>
      <c r="AG17" s="39" t="s">
        <v>48</v>
      </c>
      <c r="AH17" s="34"/>
      <c r="AI17" s="34"/>
      <c r="AJ17" s="34">
        <f>X17</f>
        <v>1630.4347826086955</v>
      </c>
      <c r="AK17" s="34"/>
    </row>
    <row r="18" spans="1:37" ht="12.75">
      <c r="A18" s="31">
        <v>10</v>
      </c>
      <c r="B18" s="32"/>
      <c r="C18" s="32"/>
      <c r="D18" s="32"/>
      <c r="E18" s="32"/>
      <c r="F18" s="32">
        <v>1</v>
      </c>
      <c r="G18" s="33" t="s">
        <v>74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>
        <v>5520</v>
      </c>
      <c r="X18" s="34">
        <f t="shared" si="1"/>
        <v>6000</v>
      </c>
      <c r="Y18" s="35">
        <v>0.92</v>
      </c>
      <c r="Z18" s="35">
        <v>380</v>
      </c>
      <c r="AA18" s="36">
        <f>X18/(380*SQRT(3))</f>
        <v>9.11605688194146</v>
      </c>
      <c r="AB18" s="38" t="s">
        <v>75</v>
      </c>
      <c r="AC18" s="38">
        <v>2.5</v>
      </c>
      <c r="AD18" s="38">
        <v>2.5</v>
      </c>
      <c r="AE18" s="35">
        <v>20</v>
      </c>
      <c r="AF18" s="35"/>
      <c r="AG18" s="39" t="s">
        <v>48</v>
      </c>
      <c r="AH18" s="34"/>
      <c r="AI18" s="34"/>
      <c r="AJ18" s="34"/>
      <c r="AK18" s="34">
        <f>X18</f>
        <v>6000</v>
      </c>
    </row>
    <row r="19" spans="1:37" ht="12.75">
      <c r="A19" s="31">
        <v>11</v>
      </c>
      <c r="B19" s="32"/>
      <c r="C19" s="32"/>
      <c r="D19" s="32"/>
      <c r="E19" s="32">
        <v>3</v>
      </c>
      <c r="F19" s="32"/>
      <c r="G19" s="33" t="s">
        <v>73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>
        <f>(D$8*D19)+(C$8*C19)+(E$8*E19)+(B$8*B19)</f>
        <v>1500</v>
      </c>
      <c r="X19" s="34">
        <f t="shared" si="1"/>
        <v>1630.4347826086955</v>
      </c>
      <c r="Y19" s="35">
        <v>0.92</v>
      </c>
      <c r="Z19" s="35">
        <v>220</v>
      </c>
      <c r="AA19" s="36">
        <f>X19/Z19</f>
        <v>7.411067193675889</v>
      </c>
      <c r="AB19" s="38">
        <v>2.5</v>
      </c>
      <c r="AC19" s="38">
        <v>2.5</v>
      </c>
      <c r="AD19" s="38">
        <v>2.5</v>
      </c>
      <c r="AE19" s="35">
        <v>20</v>
      </c>
      <c r="AF19" s="35"/>
      <c r="AG19" s="39" t="s">
        <v>48</v>
      </c>
      <c r="AH19" s="34"/>
      <c r="AI19" s="34">
        <f>X19</f>
        <v>1630.4347826086955</v>
      </c>
      <c r="AJ19" s="34"/>
      <c r="AK19" s="34"/>
    </row>
    <row r="20" spans="1:37" ht="12.75">
      <c r="A20" s="31">
        <v>12</v>
      </c>
      <c r="B20" s="32"/>
      <c r="C20" s="32"/>
      <c r="D20" s="32"/>
      <c r="E20" s="32"/>
      <c r="F20" s="32">
        <v>1</v>
      </c>
      <c r="G20" s="33" t="s">
        <v>74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>
        <v>5520</v>
      </c>
      <c r="X20" s="34">
        <f t="shared" si="1"/>
        <v>6000</v>
      </c>
      <c r="Y20" s="35">
        <v>0.92</v>
      </c>
      <c r="Z20" s="35">
        <v>380</v>
      </c>
      <c r="AA20" s="36">
        <f>X20/(380*SQRT(3))</f>
        <v>9.11605688194146</v>
      </c>
      <c r="AB20" s="38" t="s">
        <v>75</v>
      </c>
      <c r="AC20" s="38">
        <v>2.5</v>
      </c>
      <c r="AD20" s="38">
        <v>2.5</v>
      </c>
      <c r="AE20" s="35">
        <v>20</v>
      </c>
      <c r="AF20" s="35"/>
      <c r="AG20" s="39" t="s">
        <v>48</v>
      </c>
      <c r="AH20" s="34"/>
      <c r="AI20" s="34"/>
      <c r="AJ20" s="34"/>
      <c r="AK20" s="34">
        <f>X20</f>
        <v>6000</v>
      </c>
    </row>
    <row r="21" spans="1:37" ht="12.75">
      <c r="A21" s="31">
        <v>13</v>
      </c>
      <c r="B21" s="32"/>
      <c r="C21" s="32"/>
      <c r="D21" s="32"/>
      <c r="E21" s="32"/>
      <c r="F21" s="32"/>
      <c r="G21" s="33" t="s">
        <v>64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34"/>
      <c r="Y21" s="35"/>
      <c r="Z21" s="35"/>
      <c r="AA21" s="36"/>
      <c r="AB21" s="38"/>
      <c r="AC21" s="38"/>
      <c r="AD21" s="38"/>
      <c r="AE21" s="35"/>
      <c r="AF21" s="35"/>
      <c r="AG21" s="39"/>
      <c r="AH21" s="34"/>
      <c r="AI21" s="34"/>
      <c r="AJ21" s="34"/>
      <c r="AK21" s="34"/>
    </row>
    <row r="22" spans="1:37" ht="12.75">
      <c r="A22" s="31">
        <v>14</v>
      </c>
      <c r="B22" s="32"/>
      <c r="C22" s="32"/>
      <c r="D22" s="32"/>
      <c r="E22" s="32"/>
      <c r="F22" s="32"/>
      <c r="G22" s="33" t="s">
        <v>64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/>
      <c r="X22" s="34"/>
      <c r="Y22" s="35"/>
      <c r="Z22" s="35"/>
      <c r="AA22" s="36"/>
      <c r="AB22" s="38"/>
      <c r="AC22" s="38"/>
      <c r="AD22" s="38"/>
      <c r="AE22" s="35"/>
      <c r="AF22" s="35"/>
      <c r="AG22" s="39"/>
      <c r="AH22" s="34"/>
      <c r="AI22" s="34"/>
      <c r="AJ22" s="34"/>
      <c r="AK22" s="34"/>
    </row>
    <row r="23" spans="1:37" ht="12.75">
      <c r="A23" s="31">
        <v>15</v>
      </c>
      <c r="B23" s="32"/>
      <c r="C23" s="32"/>
      <c r="D23" s="32"/>
      <c r="E23" s="32"/>
      <c r="F23" s="32"/>
      <c r="G23" s="33" t="s">
        <v>64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4"/>
      <c r="Y23" s="35"/>
      <c r="Z23" s="35"/>
      <c r="AA23" s="36"/>
      <c r="AB23" s="38"/>
      <c r="AC23" s="38"/>
      <c r="AD23" s="38"/>
      <c r="AE23" s="35"/>
      <c r="AF23" s="35"/>
      <c r="AG23" s="39"/>
      <c r="AH23" s="34"/>
      <c r="AI23" s="34"/>
      <c r="AJ23" s="34"/>
      <c r="AK23" s="34"/>
    </row>
    <row r="24" spans="1:37" ht="12.75">
      <c r="A24" s="43" t="s">
        <v>65</v>
      </c>
      <c r="B24" s="43"/>
      <c r="C24" s="43"/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>
        <f>SUM(W9:W23)</f>
        <v>36184</v>
      </c>
      <c r="X24" s="45">
        <f>SUM(X9:X23)</f>
        <v>39330.434782608696</v>
      </c>
      <c r="Y24" s="46">
        <v>0.92</v>
      </c>
      <c r="Z24" s="46">
        <v>380</v>
      </c>
      <c r="AA24" s="47">
        <f>X24/(380*SQRT(3))</f>
        <v>59.7564134449583</v>
      </c>
      <c r="AB24" s="45" t="s">
        <v>76</v>
      </c>
      <c r="AC24" s="45">
        <v>16</v>
      </c>
      <c r="AD24" s="45">
        <v>16</v>
      </c>
      <c r="AE24" s="46">
        <v>60</v>
      </c>
      <c r="AF24" s="48"/>
      <c r="AG24" s="46" t="s">
        <v>48</v>
      </c>
      <c r="AH24" s="49">
        <f>SUM(AH9:AH23)</f>
        <v>2808.695652173913</v>
      </c>
      <c r="AI24" s="49">
        <f>SUM(AI9:AI23)</f>
        <v>3260.869565217391</v>
      </c>
      <c r="AJ24" s="49">
        <f>SUM(AJ9:AJ23)</f>
        <v>3260.869565217391</v>
      </c>
      <c r="AK24" s="49">
        <f>SUM(AK9:AK23)</f>
        <v>30000</v>
      </c>
    </row>
  </sheetData>
  <sheetProtection selectLockedCells="1" selectUnlockedCells="1"/>
  <mergeCells count="36">
    <mergeCell ref="A1:AK2"/>
    <mergeCell ref="A3:AK3"/>
    <mergeCell ref="A4:A7"/>
    <mergeCell ref="B4:B7"/>
    <mergeCell ref="C4:F7"/>
    <mergeCell ref="G4:V7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F8"/>
    <mergeCell ref="AG4:AG8"/>
    <mergeCell ref="AH4:AK7"/>
    <mergeCell ref="G8:L8"/>
    <mergeCell ref="G9:V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19:L19"/>
    <mergeCell ref="G20:L20"/>
    <mergeCell ref="G21:L21"/>
    <mergeCell ref="G22:L22"/>
    <mergeCell ref="G23:L23"/>
    <mergeCell ref="A24:B24"/>
    <mergeCell ref="G24:V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AK33"/>
  <sheetViews>
    <sheetView zoomScale="85" zoomScaleNormal="85" workbookViewId="0" topLeftCell="A1">
      <selection activeCell="AK33" sqref="AK33"/>
    </sheetView>
  </sheetViews>
  <sheetFormatPr defaultColWidth="8.00390625" defaultRowHeight="12.75"/>
  <cols>
    <col min="1" max="1" width="5.7109375" style="0" customWidth="1"/>
    <col min="2" max="2" width="11.28125" style="0" customWidth="1"/>
    <col min="3" max="3" width="6.28125" style="0" customWidth="1"/>
    <col min="4" max="6" width="6.140625" style="0" customWidth="1"/>
    <col min="7" max="7" width="9.00390625" style="0" customWidth="1"/>
    <col min="8" max="8" width="6.8515625" style="0" customWidth="1"/>
    <col min="9" max="9" width="5.00390625" style="0" customWidth="1"/>
    <col min="10" max="11" width="1.28515625" style="0" customWidth="1"/>
    <col min="12" max="12" width="5.8515625" style="0" customWidth="1"/>
    <col min="13" max="22" width="0" style="0" hidden="1" customWidth="1"/>
    <col min="23" max="23" width="15.57421875" style="0" customWidth="1"/>
    <col min="24" max="24" width="15.7109375" style="0" customWidth="1"/>
    <col min="25" max="16384" width="8.57421875" style="0" customWidth="1"/>
  </cols>
  <sheetData>
    <row r="1" spans="1:37" ht="12.75">
      <c r="A1" s="20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2.75" customHeight="1">
      <c r="A4" s="22" t="s">
        <v>26</v>
      </c>
      <c r="B4" s="23" t="s">
        <v>27</v>
      </c>
      <c r="C4" s="25" t="s">
        <v>28</v>
      </c>
      <c r="D4" s="25"/>
      <c r="E4" s="25"/>
      <c r="F4" s="25"/>
      <c r="G4" s="25" t="s">
        <v>29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 t="s">
        <v>30</v>
      </c>
      <c r="X4" s="25" t="s">
        <v>31</v>
      </c>
      <c r="Y4" s="26" t="s">
        <v>32</v>
      </c>
      <c r="Z4" s="26" t="s">
        <v>33</v>
      </c>
      <c r="AA4" s="26" t="s">
        <v>34</v>
      </c>
      <c r="AB4" s="26" t="s">
        <v>35</v>
      </c>
      <c r="AC4" s="26" t="s">
        <v>36</v>
      </c>
      <c r="AD4" s="26" t="s">
        <v>37</v>
      </c>
      <c r="AE4" s="26" t="s">
        <v>38</v>
      </c>
      <c r="AF4" s="26" t="s">
        <v>39</v>
      </c>
      <c r="AG4" s="26" t="s">
        <v>40</v>
      </c>
      <c r="AH4" s="25" t="s">
        <v>41</v>
      </c>
      <c r="AI4" s="25"/>
      <c r="AJ4" s="25"/>
      <c r="AK4" s="25"/>
    </row>
    <row r="5" spans="1:37" ht="12.75" customHeight="1">
      <c r="A5" s="22"/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  <c r="Z5" s="26"/>
      <c r="AA5" s="26"/>
      <c r="AB5" s="26"/>
      <c r="AC5" s="26"/>
      <c r="AD5" s="26"/>
      <c r="AE5" s="26"/>
      <c r="AF5" s="26"/>
      <c r="AG5" s="26"/>
      <c r="AH5" s="25"/>
      <c r="AI5" s="25"/>
      <c r="AJ5" s="25"/>
      <c r="AK5" s="25"/>
    </row>
    <row r="6" spans="1:37" ht="12.75" customHeight="1">
      <c r="A6" s="22"/>
      <c r="B6" s="23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6"/>
      <c r="AA6" s="26"/>
      <c r="AB6" s="26"/>
      <c r="AC6" s="26"/>
      <c r="AD6" s="26"/>
      <c r="AE6" s="26"/>
      <c r="AF6" s="26"/>
      <c r="AG6" s="26"/>
      <c r="AH6" s="25"/>
      <c r="AI6" s="25"/>
      <c r="AJ6" s="25"/>
      <c r="AK6" s="25"/>
    </row>
    <row r="7" spans="1:37" ht="37.5" customHeight="1">
      <c r="A7" s="22"/>
      <c r="B7" s="2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5"/>
      <c r="AI7" s="25"/>
      <c r="AJ7" s="25"/>
      <c r="AK7" s="25"/>
    </row>
    <row r="8" spans="1:37" ht="12.75">
      <c r="A8" s="27"/>
      <c r="B8" s="28">
        <v>32</v>
      </c>
      <c r="C8" s="28">
        <v>200</v>
      </c>
      <c r="D8" s="28">
        <v>300</v>
      </c>
      <c r="E8" s="28">
        <v>500</v>
      </c>
      <c r="F8" s="28" t="s">
        <v>71</v>
      </c>
      <c r="G8" s="28" t="s">
        <v>42</v>
      </c>
      <c r="H8" s="28"/>
      <c r="I8" s="28"/>
      <c r="J8" s="28"/>
      <c r="K8" s="28"/>
      <c r="L8" s="28"/>
      <c r="M8" s="28">
        <v>20</v>
      </c>
      <c r="N8" s="29">
        <v>40</v>
      </c>
      <c r="O8" s="29">
        <v>60</v>
      </c>
      <c r="P8" s="29">
        <v>64</v>
      </c>
      <c r="Q8" s="29">
        <v>32</v>
      </c>
      <c r="R8" s="29">
        <v>64</v>
      </c>
      <c r="S8" s="29">
        <v>80</v>
      </c>
      <c r="T8" s="29">
        <v>160</v>
      </c>
      <c r="U8" s="29">
        <v>26</v>
      </c>
      <c r="V8" s="29">
        <v>52</v>
      </c>
      <c r="W8" s="25"/>
      <c r="X8" s="25"/>
      <c r="Y8" s="26"/>
      <c r="Z8" s="26"/>
      <c r="AA8" s="26"/>
      <c r="AB8" s="26"/>
      <c r="AC8" s="26"/>
      <c r="AD8" s="26"/>
      <c r="AE8" s="26"/>
      <c r="AF8" s="26"/>
      <c r="AG8" s="26"/>
      <c r="AH8" s="30" t="s">
        <v>43</v>
      </c>
      <c r="AI8" s="30" t="s">
        <v>44</v>
      </c>
      <c r="AJ8" s="30" t="s">
        <v>45</v>
      </c>
      <c r="AK8" s="30" t="s">
        <v>46</v>
      </c>
    </row>
    <row r="9" spans="1:37" ht="12.75">
      <c r="A9" s="31">
        <v>1</v>
      </c>
      <c r="B9" s="32">
        <v>12</v>
      </c>
      <c r="C9" s="32"/>
      <c r="D9" s="32"/>
      <c r="E9" s="32"/>
      <c r="F9" s="32"/>
      <c r="G9" s="33" t="s">
        <v>72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>
        <f>(D$8*D9)+(C$8*C9)+(E$8*E9)+(B$8*B9)</f>
        <v>384</v>
      </c>
      <c r="X9" s="34">
        <f aca="true" t="shared" si="0" ref="X9:X28">W9/Y9</f>
        <v>417.39130434782606</v>
      </c>
      <c r="Y9" s="35">
        <v>0.92</v>
      </c>
      <c r="Z9" s="35">
        <v>220</v>
      </c>
      <c r="AA9" s="36">
        <f>X9/Z9</f>
        <v>1.8972332015810276</v>
      </c>
      <c r="AB9" s="38">
        <v>1.5</v>
      </c>
      <c r="AC9" s="38">
        <v>1.5</v>
      </c>
      <c r="AD9" s="38">
        <v>1.5</v>
      </c>
      <c r="AE9" s="35">
        <v>16</v>
      </c>
      <c r="AF9" s="35"/>
      <c r="AG9" s="39" t="s">
        <v>48</v>
      </c>
      <c r="AH9" s="34">
        <f>X9</f>
        <v>417.39130434782606</v>
      </c>
      <c r="AI9" s="34"/>
      <c r="AJ9" s="34"/>
      <c r="AK9" s="34"/>
    </row>
    <row r="10" spans="1:37" ht="12.75">
      <c r="A10" s="31">
        <v>2</v>
      </c>
      <c r="B10" s="32"/>
      <c r="C10" s="32"/>
      <c r="D10" s="32"/>
      <c r="E10" s="32"/>
      <c r="F10" s="32">
        <v>1</v>
      </c>
      <c r="G10" s="33" t="s">
        <v>74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>
        <v>7360</v>
      </c>
      <c r="X10" s="34">
        <f t="shared" si="0"/>
        <v>8000</v>
      </c>
      <c r="Y10" s="35">
        <v>0.92</v>
      </c>
      <c r="Z10" s="35">
        <v>380</v>
      </c>
      <c r="AA10" s="36">
        <f aca="true" t="shared" si="1" ref="AA10:AA11">X10/(380*SQRT(3))</f>
        <v>12.15474250925528</v>
      </c>
      <c r="AB10" s="38" t="s">
        <v>75</v>
      </c>
      <c r="AC10" s="38">
        <v>2.5</v>
      </c>
      <c r="AD10" s="38">
        <v>2.5</v>
      </c>
      <c r="AE10" s="35">
        <v>20</v>
      </c>
      <c r="AF10" s="35"/>
      <c r="AG10" s="39" t="s">
        <v>48</v>
      </c>
      <c r="AH10" s="34"/>
      <c r="AI10" s="34"/>
      <c r="AJ10" s="34"/>
      <c r="AK10" s="34">
        <f aca="true" t="shared" si="2" ref="AK10:AK11">X10</f>
        <v>8000</v>
      </c>
    </row>
    <row r="11" spans="1:37" ht="12.75">
      <c r="A11" s="31">
        <v>3</v>
      </c>
      <c r="B11" s="32"/>
      <c r="C11" s="32"/>
      <c r="D11" s="32"/>
      <c r="E11" s="32"/>
      <c r="F11" s="32">
        <v>1</v>
      </c>
      <c r="G11" s="33" t="s">
        <v>74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>
        <v>7360</v>
      </c>
      <c r="X11" s="34">
        <f t="shared" si="0"/>
        <v>8000</v>
      </c>
      <c r="Y11" s="35">
        <v>0.92</v>
      </c>
      <c r="Z11" s="35">
        <v>380</v>
      </c>
      <c r="AA11" s="36">
        <f t="shared" si="1"/>
        <v>12.15474250925528</v>
      </c>
      <c r="AB11" s="38" t="s">
        <v>75</v>
      </c>
      <c r="AC11" s="38">
        <v>2.5</v>
      </c>
      <c r="AD11" s="38">
        <v>2.5</v>
      </c>
      <c r="AE11" s="35">
        <v>20</v>
      </c>
      <c r="AF11" s="35"/>
      <c r="AG11" s="39" t="s">
        <v>48</v>
      </c>
      <c r="AH11" s="34"/>
      <c r="AI11" s="34"/>
      <c r="AJ11" s="34"/>
      <c r="AK11" s="34">
        <f t="shared" si="2"/>
        <v>8000</v>
      </c>
    </row>
    <row r="12" spans="1:37" ht="12.75">
      <c r="A12" s="31">
        <v>4</v>
      </c>
      <c r="B12" s="32"/>
      <c r="C12" s="32"/>
      <c r="D12" s="32"/>
      <c r="E12" s="32">
        <v>2</v>
      </c>
      <c r="F12" s="32"/>
      <c r="G12" s="33" t="s">
        <v>73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>
        <f>(D$8*D12)+(C$8*C12)+(E$8*E12)+(B$8*B12)</f>
        <v>1000</v>
      </c>
      <c r="X12" s="34">
        <f t="shared" si="0"/>
        <v>1086.9565217391305</v>
      </c>
      <c r="Y12" s="35">
        <v>0.92</v>
      </c>
      <c r="Z12" s="35">
        <v>220</v>
      </c>
      <c r="AA12" s="36">
        <f>X12/Z12</f>
        <v>4.940711462450593</v>
      </c>
      <c r="AB12" s="38">
        <v>2.5</v>
      </c>
      <c r="AC12" s="38">
        <v>2.5</v>
      </c>
      <c r="AD12" s="38">
        <v>2.5</v>
      </c>
      <c r="AE12" s="35">
        <v>20</v>
      </c>
      <c r="AF12" s="35"/>
      <c r="AG12" s="39" t="s">
        <v>48</v>
      </c>
      <c r="AH12" s="34"/>
      <c r="AI12" s="34">
        <f>X12</f>
        <v>1086.9565217391305</v>
      </c>
      <c r="AJ12" s="34"/>
      <c r="AK12" s="34"/>
    </row>
    <row r="13" spans="1:37" ht="12.75">
      <c r="A13" s="31">
        <v>5</v>
      </c>
      <c r="B13" s="32"/>
      <c r="C13" s="32"/>
      <c r="D13" s="32"/>
      <c r="E13" s="32"/>
      <c r="F13" s="32">
        <v>1</v>
      </c>
      <c r="G13" s="33" t="s">
        <v>74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>
        <v>7360</v>
      </c>
      <c r="X13" s="34">
        <f t="shared" si="0"/>
        <v>8000</v>
      </c>
      <c r="Y13" s="35">
        <v>0.92</v>
      </c>
      <c r="Z13" s="35">
        <v>380</v>
      </c>
      <c r="AA13" s="36">
        <f aca="true" t="shared" si="3" ref="AA13:AA14">X13/(380*SQRT(3))</f>
        <v>12.15474250925528</v>
      </c>
      <c r="AB13" s="38" t="s">
        <v>75</v>
      </c>
      <c r="AC13" s="38">
        <v>2.5</v>
      </c>
      <c r="AD13" s="38">
        <v>2.5</v>
      </c>
      <c r="AE13" s="35">
        <v>20</v>
      </c>
      <c r="AF13" s="35"/>
      <c r="AG13" s="39" t="s">
        <v>48</v>
      </c>
      <c r="AH13" s="34"/>
      <c r="AI13" s="34"/>
      <c r="AJ13" s="34"/>
      <c r="AK13" s="34">
        <f aca="true" t="shared" si="4" ref="AK13:AK14">X13</f>
        <v>8000</v>
      </c>
    </row>
    <row r="14" spans="1:37" ht="12.75">
      <c r="A14" s="31">
        <v>6</v>
      </c>
      <c r="B14" s="32"/>
      <c r="C14" s="32"/>
      <c r="D14" s="32"/>
      <c r="E14" s="32"/>
      <c r="F14" s="32">
        <v>1</v>
      </c>
      <c r="G14" s="33" t="s">
        <v>74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>
        <v>7360</v>
      </c>
      <c r="X14" s="34">
        <f t="shared" si="0"/>
        <v>8000</v>
      </c>
      <c r="Y14" s="35">
        <v>0.92</v>
      </c>
      <c r="Z14" s="35">
        <v>380</v>
      </c>
      <c r="AA14" s="36">
        <f t="shared" si="3"/>
        <v>12.15474250925528</v>
      </c>
      <c r="AB14" s="38" t="s">
        <v>75</v>
      </c>
      <c r="AC14" s="38">
        <v>2.5</v>
      </c>
      <c r="AD14" s="38">
        <v>2.5</v>
      </c>
      <c r="AE14" s="35">
        <v>20</v>
      </c>
      <c r="AF14" s="35"/>
      <c r="AG14" s="39" t="s">
        <v>48</v>
      </c>
      <c r="AH14" s="34"/>
      <c r="AI14" s="34"/>
      <c r="AJ14" s="34"/>
      <c r="AK14" s="34">
        <f t="shared" si="4"/>
        <v>8000</v>
      </c>
    </row>
    <row r="15" spans="1:37" ht="12.75">
      <c r="A15" s="31">
        <v>7</v>
      </c>
      <c r="B15" s="32"/>
      <c r="C15" s="32"/>
      <c r="D15" s="32"/>
      <c r="E15" s="32">
        <v>2</v>
      </c>
      <c r="F15" s="32"/>
      <c r="G15" s="33" t="s">
        <v>73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>
        <f aca="true" t="shared" si="5" ref="W15:W16">(D$8*D15)+(C$8*C15)+(E$8*E15)+(B$8*B15)</f>
        <v>1000</v>
      </c>
      <c r="X15" s="34">
        <f t="shared" si="0"/>
        <v>1086.9565217391305</v>
      </c>
      <c r="Y15" s="35">
        <v>0.92</v>
      </c>
      <c r="Z15" s="35">
        <v>220</v>
      </c>
      <c r="AA15" s="36">
        <f aca="true" t="shared" si="6" ref="AA15:AA16">X15/Z15</f>
        <v>4.940711462450593</v>
      </c>
      <c r="AB15" s="38">
        <v>2.5</v>
      </c>
      <c r="AC15" s="38">
        <v>2.5</v>
      </c>
      <c r="AD15" s="38">
        <v>2.5</v>
      </c>
      <c r="AE15" s="35">
        <v>20</v>
      </c>
      <c r="AF15" s="35"/>
      <c r="AG15" s="39" t="s">
        <v>48</v>
      </c>
      <c r="AH15" s="34"/>
      <c r="AI15" s="34"/>
      <c r="AJ15" s="34">
        <f>X15</f>
        <v>1086.9565217391305</v>
      </c>
      <c r="AK15" s="34"/>
    </row>
    <row r="16" spans="1:37" ht="12.75">
      <c r="A16" s="31">
        <v>8</v>
      </c>
      <c r="B16" s="32"/>
      <c r="C16" s="32"/>
      <c r="D16" s="32"/>
      <c r="E16" s="32">
        <v>2</v>
      </c>
      <c r="F16" s="32"/>
      <c r="G16" s="33" t="s">
        <v>73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>
        <f t="shared" si="5"/>
        <v>1000</v>
      </c>
      <c r="X16" s="34">
        <f t="shared" si="0"/>
        <v>1086.9565217391305</v>
      </c>
      <c r="Y16" s="35">
        <v>0.92</v>
      </c>
      <c r="Z16" s="35">
        <v>220</v>
      </c>
      <c r="AA16" s="36">
        <f t="shared" si="6"/>
        <v>4.940711462450593</v>
      </c>
      <c r="AB16" s="38">
        <v>2.5</v>
      </c>
      <c r="AC16" s="38">
        <v>2.5</v>
      </c>
      <c r="AD16" s="38">
        <v>2.5</v>
      </c>
      <c r="AE16" s="35">
        <v>20</v>
      </c>
      <c r="AF16" s="35"/>
      <c r="AG16" s="39" t="s">
        <v>48</v>
      </c>
      <c r="AH16" s="34">
        <f>X16</f>
        <v>1086.9565217391305</v>
      </c>
      <c r="AI16" s="34"/>
      <c r="AJ16" s="34"/>
      <c r="AK16" s="34"/>
    </row>
    <row r="17" spans="1:37" ht="12.75">
      <c r="A17" s="31">
        <v>9</v>
      </c>
      <c r="B17" s="32"/>
      <c r="C17" s="32"/>
      <c r="D17" s="32"/>
      <c r="E17" s="32"/>
      <c r="F17" s="32">
        <v>1</v>
      </c>
      <c r="G17" s="33" t="s">
        <v>74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>
        <v>7360</v>
      </c>
      <c r="X17" s="34">
        <f t="shared" si="0"/>
        <v>8000</v>
      </c>
      <c r="Y17" s="35">
        <v>0.92</v>
      </c>
      <c r="Z17" s="35">
        <v>380</v>
      </c>
      <c r="AA17" s="36">
        <f aca="true" t="shared" si="7" ref="AA17:AA18">X17/(380*SQRT(3))</f>
        <v>12.15474250925528</v>
      </c>
      <c r="AB17" s="38" t="s">
        <v>75</v>
      </c>
      <c r="AC17" s="38">
        <v>2.5</v>
      </c>
      <c r="AD17" s="38">
        <v>2.5</v>
      </c>
      <c r="AE17" s="35">
        <v>20</v>
      </c>
      <c r="AF17" s="35"/>
      <c r="AG17" s="39" t="s">
        <v>48</v>
      </c>
      <c r="AH17" s="34"/>
      <c r="AI17" s="34"/>
      <c r="AJ17" s="34"/>
      <c r="AK17" s="34">
        <f aca="true" t="shared" si="8" ref="AK17:AK18">X17</f>
        <v>8000</v>
      </c>
    </row>
    <row r="18" spans="1:37" ht="12.75">
      <c r="A18" s="31">
        <v>10</v>
      </c>
      <c r="B18" s="32"/>
      <c r="C18" s="32"/>
      <c r="D18" s="32"/>
      <c r="E18" s="32"/>
      <c r="F18" s="32">
        <v>1</v>
      </c>
      <c r="G18" s="33" t="s">
        <v>74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>
        <v>7360</v>
      </c>
      <c r="X18" s="34">
        <f t="shared" si="0"/>
        <v>8000</v>
      </c>
      <c r="Y18" s="35">
        <v>0.92</v>
      </c>
      <c r="Z18" s="35">
        <v>380</v>
      </c>
      <c r="AA18" s="36">
        <f t="shared" si="7"/>
        <v>12.15474250925528</v>
      </c>
      <c r="AB18" s="38" t="s">
        <v>75</v>
      </c>
      <c r="AC18" s="38">
        <v>2.5</v>
      </c>
      <c r="AD18" s="38">
        <v>2.5</v>
      </c>
      <c r="AE18" s="35">
        <v>20</v>
      </c>
      <c r="AF18" s="35"/>
      <c r="AG18" s="39" t="s">
        <v>48</v>
      </c>
      <c r="AH18" s="34"/>
      <c r="AI18" s="34"/>
      <c r="AJ18" s="34"/>
      <c r="AK18" s="34">
        <f t="shared" si="8"/>
        <v>8000</v>
      </c>
    </row>
    <row r="19" spans="1:37" ht="12.75">
      <c r="A19" s="31">
        <v>11</v>
      </c>
      <c r="B19" s="32"/>
      <c r="C19" s="32"/>
      <c r="D19" s="32"/>
      <c r="E19" s="32">
        <v>2</v>
      </c>
      <c r="F19" s="32"/>
      <c r="G19" s="33" t="s">
        <v>73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>
        <f>(D$8*D19)+(C$8*C19)+(E$8*E19)+(B$8*B19)</f>
        <v>1000</v>
      </c>
      <c r="X19" s="34">
        <f t="shared" si="0"/>
        <v>1086.9565217391305</v>
      </c>
      <c r="Y19" s="35">
        <v>0.92</v>
      </c>
      <c r="Z19" s="35">
        <v>220</v>
      </c>
      <c r="AA19" s="36">
        <f>X19/Z19</f>
        <v>4.940711462450593</v>
      </c>
      <c r="AB19" s="38">
        <v>2.5</v>
      </c>
      <c r="AC19" s="38">
        <v>2.5</v>
      </c>
      <c r="AD19" s="38">
        <v>2.5</v>
      </c>
      <c r="AE19" s="35">
        <v>20</v>
      </c>
      <c r="AF19" s="35"/>
      <c r="AG19" s="39" t="s">
        <v>48</v>
      </c>
      <c r="AH19" s="34"/>
      <c r="AI19" s="34">
        <f>X19</f>
        <v>1086.9565217391305</v>
      </c>
      <c r="AJ19" s="34"/>
      <c r="AK19" s="34"/>
    </row>
    <row r="20" spans="1:37" ht="12.75">
      <c r="A20" s="31">
        <v>12</v>
      </c>
      <c r="B20" s="32"/>
      <c r="C20" s="32"/>
      <c r="D20" s="32"/>
      <c r="E20" s="32"/>
      <c r="F20" s="32">
        <v>1</v>
      </c>
      <c r="G20" s="33" t="s">
        <v>74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>
        <v>7360</v>
      </c>
      <c r="X20" s="34">
        <f t="shared" si="0"/>
        <v>8000</v>
      </c>
      <c r="Y20" s="35">
        <v>0.92</v>
      </c>
      <c r="Z20" s="35">
        <v>380</v>
      </c>
      <c r="AA20" s="36">
        <f aca="true" t="shared" si="9" ref="AA20:AA21">X20/(380*SQRT(3))</f>
        <v>12.15474250925528</v>
      </c>
      <c r="AB20" s="38" t="s">
        <v>75</v>
      </c>
      <c r="AC20" s="38">
        <v>2.5</v>
      </c>
      <c r="AD20" s="38">
        <v>2.5</v>
      </c>
      <c r="AE20" s="35">
        <v>20</v>
      </c>
      <c r="AF20" s="35"/>
      <c r="AG20" s="39" t="s">
        <v>48</v>
      </c>
      <c r="AH20" s="34"/>
      <c r="AI20" s="34"/>
      <c r="AJ20" s="34"/>
      <c r="AK20" s="34">
        <f aca="true" t="shared" si="10" ref="AK20:AK21">X20</f>
        <v>8000</v>
      </c>
    </row>
    <row r="21" spans="1:37" ht="12.75">
      <c r="A21" s="31">
        <v>13</v>
      </c>
      <c r="B21" s="32"/>
      <c r="C21" s="32"/>
      <c r="D21" s="32"/>
      <c r="E21" s="32"/>
      <c r="F21" s="32">
        <v>1</v>
      </c>
      <c r="G21" s="33" t="s">
        <v>74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>
        <v>7360</v>
      </c>
      <c r="X21" s="34">
        <f t="shared" si="0"/>
        <v>8000</v>
      </c>
      <c r="Y21" s="35">
        <v>0.92</v>
      </c>
      <c r="Z21" s="35">
        <v>380</v>
      </c>
      <c r="AA21" s="36">
        <f t="shared" si="9"/>
        <v>12.15474250925528</v>
      </c>
      <c r="AB21" s="38" t="s">
        <v>75</v>
      </c>
      <c r="AC21" s="38">
        <v>2.5</v>
      </c>
      <c r="AD21" s="38">
        <v>2.5</v>
      </c>
      <c r="AE21" s="35">
        <v>20</v>
      </c>
      <c r="AF21" s="35"/>
      <c r="AG21" s="39" t="s">
        <v>48</v>
      </c>
      <c r="AH21" s="34"/>
      <c r="AI21" s="34"/>
      <c r="AJ21" s="34"/>
      <c r="AK21" s="34">
        <f t="shared" si="10"/>
        <v>8000</v>
      </c>
    </row>
    <row r="22" spans="1:37" ht="12.75">
      <c r="A22" s="31">
        <v>14</v>
      </c>
      <c r="B22" s="32"/>
      <c r="C22" s="32"/>
      <c r="D22" s="32"/>
      <c r="E22" s="32">
        <v>2</v>
      </c>
      <c r="F22" s="32"/>
      <c r="G22" s="33" t="s">
        <v>73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>
        <f>(D$8*D22)+(C$8*C22)+(E$8*E22)+(B$8*B22)</f>
        <v>1000</v>
      </c>
      <c r="X22" s="34">
        <f t="shared" si="0"/>
        <v>1086.9565217391305</v>
      </c>
      <c r="Y22" s="35">
        <v>0.92</v>
      </c>
      <c r="Z22" s="35">
        <v>220</v>
      </c>
      <c r="AA22" s="36">
        <f>X22/Z22</f>
        <v>4.940711462450593</v>
      </c>
      <c r="AB22" s="38">
        <v>2.5</v>
      </c>
      <c r="AC22" s="38">
        <v>2.5</v>
      </c>
      <c r="AD22" s="38">
        <v>2.5</v>
      </c>
      <c r="AE22" s="35">
        <v>20</v>
      </c>
      <c r="AF22" s="35"/>
      <c r="AG22" s="39" t="s">
        <v>48</v>
      </c>
      <c r="AH22" s="34"/>
      <c r="AI22" s="34"/>
      <c r="AJ22" s="34">
        <f>X22</f>
        <v>1086.9565217391305</v>
      </c>
      <c r="AK22" s="34"/>
    </row>
    <row r="23" spans="1:37" ht="12.75">
      <c r="A23" s="31">
        <v>15</v>
      </c>
      <c r="B23" s="32"/>
      <c r="C23" s="32"/>
      <c r="D23" s="32"/>
      <c r="E23" s="32"/>
      <c r="F23" s="32">
        <v>1</v>
      </c>
      <c r="G23" s="33" t="s">
        <v>74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>
        <v>7360</v>
      </c>
      <c r="X23" s="34">
        <f t="shared" si="0"/>
        <v>8000</v>
      </c>
      <c r="Y23" s="35">
        <v>0.92</v>
      </c>
      <c r="Z23" s="35">
        <v>380</v>
      </c>
      <c r="AA23" s="36">
        <f aca="true" t="shared" si="11" ref="AA23:AA24">X23/(380*SQRT(3))</f>
        <v>12.15474250925528</v>
      </c>
      <c r="AB23" s="38" t="s">
        <v>75</v>
      </c>
      <c r="AC23" s="38">
        <v>2.5</v>
      </c>
      <c r="AD23" s="38">
        <v>2.5</v>
      </c>
      <c r="AE23" s="35">
        <v>20</v>
      </c>
      <c r="AF23" s="35"/>
      <c r="AG23" s="39" t="s">
        <v>48</v>
      </c>
      <c r="AH23" s="34"/>
      <c r="AI23" s="34"/>
      <c r="AJ23" s="34"/>
      <c r="AK23" s="34">
        <f aca="true" t="shared" si="12" ref="AK23:AK24">X23</f>
        <v>8000</v>
      </c>
    </row>
    <row r="24" spans="1:37" ht="12.75">
      <c r="A24" s="31">
        <v>16</v>
      </c>
      <c r="B24" s="32"/>
      <c r="C24" s="32"/>
      <c r="D24" s="32"/>
      <c r="E24" s="32"/>
      <c r="F24" s="32">
        <v>1</v>
      </c>
      <c r="G24" s="33" t="s">
        <v>74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>
        <v>7360</v>
      </c>
      <c r="X24" s="34">
        <f t="shared" si="0"/>
        <v>8000</v>
      </c>
      <c r="Y24" s="35">
        <v>0.92</v>
      </c>
      <c r="Z24" s="35">
        <v>380</v>
      </c>
      <c r="AA24" s="36">
        <f t="shared" si="11"/>
        <v>12.15474250925528</v>
      </c>
      <c r="AB24" s="38" t="s">
        <v>75</v>
      </c>
      <c r="AC24" s="38">
        <v>2.5</v>
      </c>
      <c r="AD24" s="38">
        <v>2.5</v>
      </c>
      <c r="AE24" s="35">
        <v>20</v>
      </c>
      <c r="AF24" s="35"/>
      <c r="AG24" s="39" t="s">
        <v>48</v>
      </c>
      <c r="AH24" s="34"/>
      <c r="AI24" s="34"/>
      <c r="AJ24" s="34"/>
      <c r="AK24" s="34">
        <f t="shared" si="12"/>
        <v>8000</v>
      </c>
    </row>
    <row r="25" spans="1:37" ht="12.75">
      <c r="A25" s="31">
        <v>17</v>
      </c>
      <c r="B25" s="32"/>
      <c r="C25" s="32"/>
      <c r="D25" s="32"/>
      <c r="E25" s="32">
        <v>2</v>
      </c>
      <c r="F25" s="32"/>
      <c r="G25" s="33" t="s">
        <v>73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>
        <f>(D$8*D25)+(C$8*C25)+(E$8*E25)+(B$8*B25)</f>
        <v>1000</v>
      </c>
      <c r="X25" s="34">
        <f t="shared" si="0"/>
        <v>1086.9565217391305</v>
      </c>
      <c r="Y25" s="35">
        <v>0.92</v>
      </c>
      <c r="Z25" s="35">
        <v>220</v>
      </c>
      <c r="AA25" s="36">
        <f>X25/Z25</f>
        <v>4.940711462450593</v>
      </c>
      <c r="AB25" s="38">
        <v>2.5</v>
      </c>
      <c r="AC25" s="38">
        <v>2.5</v>
      </c>
      <c r="AD25" s="38">
        <v>2.5</v>
      </c>
      <c r="AE25" s="35">
        <v>20</v>
      </c>
      <c r="AF25" s="35"/>
      <c r="AG25" s="39" t="s">
        <v>48</v>
      </c>
      <c r="AH25" s="34">
        <f>X25</f>
        <v>1086.9565217391305</v>
      </c>
      <c r="AI25" s="34"/>
      <c r="AJ25" s="34"/>
      <c r="AK25" s="34"/>
    </row>
    <row r="26" spans="1:37" ht="12.75">
      <c r="A26" s="31">
        <v>18</v>
      </c>
      <c r="B26" s="32"/>
      <c r="C26" s="32"/>
      <c r="D26" s="32"/>
      <c r="E26" s="32"/>
      <c r="F26" s="32">
        <v>1</v>
      </c>
      <c r="G26" s="33" t="s">
        <v>74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4">
        <v>7360</v>
      </c>
      <c r="X26" s="34">
        <f t="shared" si="0"/>
        <v>8000</v>
      </c>
      <c r="Y26" s="35">
        <v>0.92</v>
      </c>
      <c r="Z26" s="35">
        <v>380</v>
      </c>
      <c r="AA26" s="36">
        <f aca="true" t="shared" si="13" ref="AA26:AA27">X26/(380*SQRT(3))</f>
        <v>12.15474250925528</v>
      </c>
      <c r="AB26" s="38" t="s">
        <v>75</v>
      </c>
      <c r="AC26" s="38">
        <v>2.5</v>
      </c>
      <c r="AD26" s="38">
        <v>2.5</v>
      </c>
      <c r="AE26" s="35">
        <v>20</v>
      </c>
      <c r="AF26" s="35"/>
      <c r="AG26" s="39" t="s">
        <v>48</v>
      </c>
      <c r="AH26" s="34"/>
      <c r="AI26" s="34"/>
      <c r="AJ26" s="34"/>
      <c r="AK26" s="34">
        <f aca="true" t="shared" si="14" ref="AK26:AK27">X26</f>
        <v>8000</v>
      </c>
    </row>
    <row r="27" spans="1:37" ht="12.75">
      <c r="A27" s="31">
        <v>19</v>
      </c>
      <c r="B27" s="32"/>
      <c r="C27" s="32"/>
      <c r="D27" s="32"/>
      <c r="E27" s="32"/>
      <c r="F27" s="32">
        <v>1</v>
      </c>
      <c r="G27" s="33" t="s">
        <v>74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4">
        <v>7360</v>
      </c>
      <c r="X27" s="34">
        <f t="shared" si="0"/>
        <v>8000</v>
      </c>
      <c r="Y27" s="35">
        <v>0.92</v>
      </c>
      <c r="Z27" s="35">
        <v>380</v>
      </c>
      <c r="AA27" s="36">
        <f t="shared" si="13"/>
        <v>12.15474250925528</v>
      </c>
      <c r="AB27" s="38" t="s">
        <v>75</v>
      </c>
      <c r="AC27" s="38">
        <v>2.5</v>
      </c>
      <c r="AD27" s="38">
        <v>2.5</v>
      </c>
      <c r="AE27" s="35">
        <v>20</v>
      </c>
      <c r="AF27" s="35"/>
      <c r="AG27" s="39" t="s">
        <v>48</v>
      </c>
      <c r="AH27" s="34"/>
      <c r="AI27" s="34"/>
      <c r="AJ27" s="34"/>
      <c r="AK27" s="34">
        <f t="shared" si="14"/>
        <v>8000</v>
      </c>
    </row>
    <row r="28" spans="1:37" ht="12.75">
      <c r="A28" s="31">
        <v>20</v>
      </c>
      <c r="B28" s="32"/>
      <c r="C28" s="32">
        <v>2</v>
      </c>
      <c r="D28" s="32">
        <v>1</v>
      </c>
      <c r="E28" s="32"/>
      <c r="F28" s="32"/>
      <c r="G28" s="33" t="s">
        <v>73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>
        <f>(D$8*D28)+(C$8*C28)+(E$8*E28)+(B$8*B28)</f>
        <v>700</v>
      </c>
      <c r="X28" s="34">
        <f t="shared" si="0"/>
        <v>760.8695652173913</v>
      </c>
      <c r="Y28" s="35">
        <v>0.92</v>
      </c>
      <c r="Z28" s="35">
        <v>220</v>
      </c>
      <c r="AA28" s="36">
        <f>X28/Z28</f>
        <v>3.4584980237154146</v>
      </c>
      <c r="AB28" s="38">
        <v>2.5</v>
      </c>
      <c r="AC28" s="38">
        <v>2.5</v>
      </c>
      <c r="AD28" s="38">
        <v>2.5</v>
      </c>
      <c r="AE28" s="35">
        <v>20</v>
      </c>
      <c r="AF28" s="35"/>
      <c r="AG28" s="39" t="s">
        <v>48</v>
      </c>
      <c r="AH28" s="34"/>
      <c r="AI28" s="34"/>
      <c r="AJ28" s="34">
        <f>X28</f>
        <v>760.8695652173913</v>
      </c>
      <c r="AK28" s="34"/>
    </row>
    <row r="29" spans="1:37" ht="12.75">
      <c r="A29" s="31">
        <v>21</v>
      </c>
      <c r="B29" s="32"/>
      <c r="C29" s="32"/>
      <c r="D29" s="32"/>
      <c r="E29" s="32"/>
      <c r="F29" s="32"/>
      <c r="G29" s="33" t="s">
        <v>64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4"/>
      <c r="Y29" s="35"/>
      <c r="Z29" s="35"/>
      <c r="AA29" s="36"/>
      <c r="AB29" s="38"/>
      <c r="AC29" s="38"/>
      <c r="AD29" s="38"/>
      <c r="AE29" s="35"/>
      <c r="AF29" s="35"/>
      <c r="AG29" s="39"/>
      <c r="AH29" s="34"/>
      <c r="AI29" s="34"/>
      <c r="AJ29" s="34"/>
      <c r="AK29" s="34"/>
    </row>
    <row r="30" spans="1:37" ht="12.75">
      <c r="A30" s="31">
        <v>22</v>
      </c>
      <c r="B30" s="32"/>
      <c r="C30" s="32"/>
      <c r="D30" s="32"/>
      <c r="E30" s="32"/>
      <c r="F30" s="32"/>
      <c r="G30" s="33" t="s">
        <v>64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4"/>
      <c r="Y30" s="35"/>
      <c r="Z30" s="35"/>
      <c r="AA30" s="36"/>
      <c r="AB30" s="38"/>
      <c r="AC30" s="38"/>
      <c r="AD30" s="38"/>
      <c r="AE30" s="35"/>
      <c r="AF30" s="35"/>
      <c r="AG30" s="39"/>
      <c r="AH30" s="34"/>
      <c r="AI30" s="34"/>
      <c r="AJ30" s="34"/>
      <c r="AK30" s="34"/>
    </row>
    <row r="31" spans="1:37" s="53" customFormat="1" ht="12.75">
      <c r="A31" s="31">
        <v>23</v>
      </c>
      <c r="B31" s="32"/>
      <c r="C31" s="32"/>
      <c r="D31" s="32"/>
      <c r="E31" s="32"/>
      <c r="F31" s="32"/>
      <c r="G31" s="33" t="s">
        <v>64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4"/>
      <c r="Y31" s="35"/>
      <c r="Z31" s="35"/>
      <c r="AA31" s="36"/>
      <c r="AB31" s="38"/>
      <c r="AC31" s="38"/>
      <c r="AD31" s="38"/>
      <c r="AE31" s="35"/>
      <c r="AF31" s="35"/>
      <c r="AG31" s="52"/>
      <c r="AH31" s="34"/>
      <c r="AI31" s="34"/>
      <c r="AJ31" s="34"/>
      <c r="AK31" s="32"/>
    </row>
    <row r="32" spans="1:37" ht="12.75">
      <c r="A32" s="43" t="s">
        <v>65</v>
      </c>
      <c r="B32" s="43"/>
      <c r="C32" s="43"/>
      <c r="D32" s="43"/>
      <c r="E32" s="43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>
        <f>SUM(W9:W31)</f>
        <v>95404</v>
      </c>
      <c r="X32" s="45">
        <f>SUM(X9:X31)</f>
        <v>103700.00000000001</v>
      </c>
      <c r="Y32" s="46">
        <v>0.92</v>
      </c>
      <c r="Z32" s="46">
        <v>380</v>
      </c>
      <c r="AA32" s="47">
        <f>X32/660</f>
        <v>157.12121212121215</v>
      </c>
      <c r="AB32" s="45" t="s">
        <v>92</v>
      </c>
      <c r="AC32" s="45">
        <v>70</v>
      </c>
      <c r="AD32" s="45">
        <v>35</v>
      </c>
      <c r="AE32" s="46">
        <v>125</v>
      </c>
      <c r="AF32" s="48"/>
      <c r="AG32" s="46" t="s">
        <v>48</v>
      </c>
      <c r="AH32" s="49">
        <f>SUM(AH9:AH31)</f>
        <v>2591.304347826087</v>
      </c>
      <c r="AI32" s="49">
        <f>SUM(AI9:AI31)</f>
        <v>2173.913043478261</v>
      </c>
      <c r="AJ32" s="49">
        <f>SUM(AJ9:AJ31)</f>
        <v>2934.782608695652</v>
      </c>
      <c r="AK32" s="49">
        <f>SUM(AK9:AK31)</f>
        <v>96000</v>
      </c>
    </row>
    <row r="33" spans="1:12" ht="12.75">
      <c r="A33" s="50" t="s">
        <v>93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</sheetData>
  <sheetProtection selectLockedCells="1" selectUnlockedCells="1"/>
  <mergeCells count="45">
    <mergeCell ref="A1:AK2"/>
    <mergeCell ref="A3:AK3"/>
    <mergeCell ref="A4:A7"/>
    <mergeCell ref="B4:B7"/>
    <mergeCell ref="C4:F7"/>
    <mergeCell ref="G4:V7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F8"/>
    <mergeCell ref="AG4:AG8"/>
    <mergeCell ref="AH4:AK7"/>
    <mergeCell ref="G8:L8"/>
    <mergeCell ref="G9:V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G31:L31"/>
    <mergeCell ref="A32:B32"/>
    <mergeCell ref="G32:V32"/>
    <mergeCell ref="A33:L3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AN64"/>
  <sheetViews>
    <sheetView zoomScale="85" zoomScaleNormal="85" workbookViewId="0" topLeftCell="A12">
      <selection activeCell="F58" sqref="F58"/>
    </sheetView>
  </sheetViews>
  <sheetFormatPr defaultColWidth="8.00390625" defaultRowHeight="12.75"/>
  <cols>
    <col min="1" max="1" width="5.7109375" style="0" customWidth="1"/>
    <col min="2" max="3" width="5.8515625" style="0" customWidth="1"/>
    <col min="4" max="4" width="5.28125" style="0" customWidth="1"/>
    <col min="5" max="5" width="5.140625" style="0" customWidth="1"/>
    <col min="6" max="6" width="5.28125" style="0" customWidth="1"/>
    <col min="7" max="7" width="6.28125" style="0" customWidth="1"/>
    <col min="8" max="9" width="6.140625" style="0" customWidth="1"/>
    <col min="10" max="10" width="9.00390625" style="0" customWidth="1"/>
    <col min="11" max="11" width="6.8515625" style="0" customWidth="1"/>
    <col min="12" max="12" width="5.00390625" style="0" customWidth="1"/>
    <col min="13" max="13" width="1.28515625" style="0" customWidth="1"/>
    <col min="14" max="14" width="6.8515625" style="0" customWidth="1"/>
    <col min="15" max="15" width="5.8515625" style="0" customWidth="1"/>
    <col min="16" max="25" width="0" style="0" hidden="1" customWidth="1"/>
    <col min="26" max="26" width="15.57421875" style="0" customWidth="1"/>
    <col min="27" max="27" width="15.7109375" style="0" customWidth="1"/>
    <col min="28" max="30" width="8.57421875" style="0" customWidth="1"/>
    <col min="31" max="32" width="9.57421875" style="0" customWidth="1"/>
    <col min="33" max="16384" width="8.57421875" style="0" customWidth="1"/>
  </cols>
  <sheetData>
    <row r="1" spans="1:40" ht="12.75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40" ht="12.75" customHeight="1">
      <c r="A4" s="22" t="s">
        <v>26</v>
      </c>
      <c r="B4" s="23" t="s">
        <v>27</v>
      </c>
      <c r="C4" s="23"/>
      <c r="D4" s="23"/>
      <c r="E4" s="23"/>
      <c r="F4" s="54" t="s">
        <v>28</v>
      </c>
      <c r="G4" s="54"/>
      <c r="H4" s="54"/>
      <c r="I4" s="54"/>
      <c r="J4" s="25" t="s">
        <v>29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 t="s">
        <v>30</v>
      </c>
      <c r="AA4" s="25" t="s">
        <v>31</v>
      </c>
      <c r="AB4" s="26" t="s">
        <v>32</v>
      </c>
      <c r="AC4" s="26" t="s">
        <v>33</v>
      </c>
      <c r="AD4" s="26" t="s">
        <v>34</v>
      </c>
      <c r="AE4" s="26" t="s">
        <v>35</v>
      </c>
      <c r="AF4" s="26" t="s">
        <v>36</v>
      </c>
      <c r="AG4" s="26" t="s">
        <v>37</v>
      </c>
      <c r="AH4" s="26" t="s">
        <v>38</v>
      </c>
      <c r="AI4" s="26" t="s">
        <v>39</v>
      </c>
      <c r="AJ4" s="26" t="s">
        <v>40</v>
      </c>
      <c r="AK4" s="25" t="s">
        <v>41</v>
      </c>
      <c r="AL4" s="25"/>
      <c r="AM4" s="25"/>
      <c r="AN4" s="25"/>
    </row>
    <row r="5" spans="1:40" ht="12.75" customHeight="1">
      <c r="A5" s="22"/>
      <c r="B5" s="23"/>
      <c r="C5" s="23"/>
      <c r="D5" s="23"/>
      <c r="E5" s="23"/>
      <c r="F5" s="54"/>
      <c r="G5" s="54"/>
      <c r="H5" s="54"/>
      <c r="I5" s="5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  <c r="AC5" s="26"/>
      <c r="AD5" s="26"/>
      <c r="AE5" s="26"/>
      <c r="AF5" s="26"/>
      <c r="AG5" s="26"/>
      <c r="AH5" s="26"/>
      <c r="AI5" s="26"/>
      <c r="AJ5" s="26"/>
      <c r="AK5" s="25"/>
      <c r="AL5" s="25"/>
      <c r="AM5" s="25"/>
      <c r="AN5" s="25"/>
    </row>
    <row r="6" spans="1:40" ht="12.75" customHeight="1">
      <c r="A6" s="22"/>
      <c r="B6" s="23"/>
      <c r="C6" s="23"/>
      <c r="D6" s="23"/>
      <c r="E6" s="23"/>
      <c r="F6" s="54"/>
      <c r="G6" s="54"/>
      <c r="H6" s="54"/>
      <c r="I6" s="5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6"/>
      <c r="AC6" s="26"/>
      <c r="AD6" s="26"/>
      <c r="AE6" s="26"/>
      <c r="AF6" s="26"/>
      <c r="AG6" s="26"/>
      <c r="AH6" s="26"/>
      <c r="AI6" s="26"/>
      <c r="AJ6" s="26"/>
      <c r="AK6" s="25"/>
      <c r="AL6" s="25"/>
      <c r="AM6" s="25"/>
      <c r="AN6" s="25"/>
    </row>
    <row r="7" spans="1:40" ht="37.5" customHeight="1">
      <c r="A7" s="22"/>
      <c r="B7" s="23"/>
      <c r="C7" s="23"/>
      <c r="D7" s="23"/>
      <c r="E7" s="23"/>
      <c r="F7" s="54"/>
      <c r="G7" s="54"/>
      <c r="H7" s="54"/>
      <c r="I7" s="5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6"/>
      <c r="AC7" s="26"/>
      <c r="AD7" s="26"/>
      <c r="AE7" s="26"/>
      <c r="AF7" s="26"/>
      <c r="AG7" s="26"/>
      <c r="AH7" s="26"/>
      <c r="AI7" s="26"/>
      <c r="AJ7" s="26"/>
      <c r="AK7" s="25"/>
      <c r="AL7" s="25"/>
      <c r="AM7" s="25"/>
      <c r="AN7" s="25"/>
    </row>
    <row r="8" spans="1:40" ht="12.75">
      <c r="A8" s="27"/>
      <c r="B8" s="28">
        <v>8</v>
      </c>
      <c r="C8" s="28">
        <v>16</v>
      </c>
      <c r="D8" s="28">
        <v>32</v>
      </c>
      <c r="E8" s="28">
        <v>60</v>
      </c>
      <c r="F8" s="28">
        <v>150</v>
      </c>
      <c r="G8" s="28">
        <v>200</v>
      </c>
      <c r="H8" s="28">
        <v>600</v>
      </c>
      <c r="I8" s="28">
        <v>4500</v>
      </c>
      <c r="J8" s="28" t="s">
        <v>42</v>
      </c>
      <c r="K8" s="28"/>
      <c r="L8" s="28"/>
      <c r="M8" s="28"/>
      <c r="N8" s="28"/>
      <c r="O8" s="28"/>
      <c r="P8" s="28">
        <v>20</v>
      </c>
      <c r="Q8" s="29">
        <v>40</v>
      </c>
      <c r="R8" s="29">
        <v>60</v>
      </c>
      <c r="S8" s="29">
        <v>64</v>
      </c>
      <c r="T8" s="29">
        <v>32</v>
      </c>
      <c r="U8" s="29">
        <v>64</v>
      </c>
      <c r="V8" s="29">
        <v>80</v>
      </c>
      <c r="W8" s="29">
        <v>160</v>
      </c>
      <c r="X8" s="29">
        <v>26</v>
      </c>
      <c r="Y8" s="29">
        <v>52</v>
      </c>
      <c r="Z8" s="25"/>
      <c r="AA8" s="25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43</v>
      </c>
      <c r="AL8" s="30" t="s">
        <v>44</v>
      </c>
      <c r="AM8" s="30" t="s">
        <v>45</v>
      </c>
      <c r="AN8" s="30" t="s">
        <v>46</v>
      </c>
    </row>
    <row r="9" spans="1:40" ht="12.75">
      <c r="A9" s="31">
        <v>1</v>
      </c>
      <c r="B9" s="32"/>
      <c r="C9" s="32">
        <v>2</v>
      </c>
      <c r="D9" s="32">
        <v>48</v>
      </c>
      <c r="E9" s="32"/>
      <c r="F9" s="32"/>
      <c r="G9" s="32"/>
      <c r="H9" s="32"/>
      <c r="I9" s="32"/>
      <c r="J9" s="33" t="s">
        <v>95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4">
        <f aca="true" t="shared" si="0" ref="Z9:Z52">(C9*C$8)+(E$8*E9)+(F$8*F9)+(H$8*H9)+(D$8*D9)+(G$8*G9)+(I$8*I9)+(B$8*B9)</f>
        <v>1568</v>
      </c>
      <c r="AA9" s="34">
        <f aca="true" t="shared" si="1" ref="AA9:AA52">Z9/AB9</f>
        <v>1704.3478260869565</v>
      </c>
      <c r="AB9" s="35">
        <v>0.92</v>
      </c>
      <c r="AC9" s="35">
        <v>220</v>
      </c>
      <c r="AD9" s="36">
        <f aca="true" t="shared" si="2" ref="AD9:AD52">AA9/AC9</f>
        <v>7.747035573122529</v>
      </c>
      <c r="AE9" s="38">
        <v>2.5</v>
      </c>
      <c r="AF9" s="38">
        <v>2.5</v>
      </c>
      <c r="AG9" s="38">
        <v>2.5</v>
      </c>
      <c r="AH9" s="35">
        <v>20</v>
      </c>
      <c r="AI9" s="35"/>
      <c r="AJ9" s="39" t="s">
        <v>48</v>
      </c>
      <c r="AK9" s="34">
        <f>AA9</f>
        <v>1704.3478260869565</v>
      </c>
      <c r="AL9" s="34"/>
      <c r="AM9" s="34"/>
      <c r="AN9" s="34"/>
    </row>
    <row r="10" spans="1:40" ht="12.75">
      <c r="A10" s="31">
        <v>2</v>
      </c>
      <c r="B10" s="32"/>
      <c r="C10" s="32"/>
      <c r="D10" s="32">
        <v>52</v>
      </c>
      <c r="E10" s="32"/>
      <c r="F10" s="32"/>
      <c r="G10" s="32"/>
      <c r="H10" s="32"/>
      <c r="I10" s="32"/>
      <c r="J10" s="33" t="s">
        <v>95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>
        <f t="shared" si="0"/>
        <v>1664</v>
      </c>
      <c r="AA10" s="34">
        <f t="shared" si="1"/>
        <v>1808.695652173913</v>
      </c>
      <c r="AB10" s="35">
        <v>0.92</v>
      </c>
      <c r="AC10" s="35">
        <v>220</v>
      </c>
      <c r="AD10" s="36">
        <f t="shared" si="2"/>
        <v>8.221343873517787</v>
      </c>
      <c r="AE10" s="38">
        <v>2.5</v>
      </c>
      <c r="AF10" s="38">
        <v>2.5</v>
      </c>
      <c r="AG10" s="38">
        <v>2.5</v>
      </c>
      <c r="AH10" s="35">
        <v>20</v>
      </c>
      <c r="AI10" s="35"/>
      <c r="AJ10" s="39" t="s">
        <v>48</v>
      </c>
      <c r="AK10" s="34"/>
      <c r="AL10" s="34">
        <f>AA10</f>
        <v>1808.695652173913</v>
      </c>
      <c r="AM10" s="34"/>
      <c r="AN10" s="34"/>
    </row>
    <row r="11" spans="1:40" ht="12.75">
      <c r="A11" s="31">
        <v>3</v>
      </c>
      <c r="B11" s="32"/>
      <c r="C11" s="32"/>
      <c r="D11" s="32">
        <v>44</v>
      </c>
      <c r="E11" s="32"/>
      <c r="F11" s="32"/>
      <c r="G11" s="32"/>
      <c r="H11" s="32"/>
      <c r="I11" s="32"/>
      <c r="J11" s="33" t="s">
        <v>95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4">
        <f t="shared" si="0"/>
        <v>1408</v>
      </c>
      <c r="AA11" s="34">
        <f t="shared" si="1"/>
        <v>1530.4347826086955</v>
      </c>
      <c r="AB11" s="35">
        <v>0.92</v>
      </c>
      <c r="AC11" s="35">
        <v>220</v>
      </c>
      <c r="AD11" s="36">
        <f t="shared" si="2"/>
        <v>6.956521739130435</v>
      </c>
      <c r="AE11" s="38">
        <v>2.5</v>
      </c>
      <c r="AF11" s="38">
        <v>2.5</v>
      </c>
      <c r="AG11" s="38">
        <v>2.5</v>
      </c>
      <c r="AH11" s="35">
        <v>20</v>
      </c>
      <c r="AI11" s="35"/>
      <c r="AJ11" s="39" t="s">
        <v>48</v>
      </c>
      <c r="AK11" s="34"/>
      <c r="AL11" s="34"/>
      <c r="AM11" s="34">
        <f>AA11</f>
        <v>1530.4347826086955</v>
      </c>
      <c r="AN11" s="34"/>
    </row>
    <row r="12" spans="1:40" ht="12.75">
      <c r="A12" s="31">
        <v>4</v>
      </c>
      <c r="B12" s="32"/>
      <c r="C12" s="32">
        <v>2</v>
      </c>
      <c r="D12" s="32">
        <v>48</v>
      </c>
      <c r="E12" s="32"/>
      <c r="F12" s="32"/>
      <c r="G12" s="32"/>
      <c r="H12" s="32"/>
      <c r="I12" s="32"/>
      <c r="J12" s="33" t="s">
        <v>95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4">
        <f t="shared" si="0"/>
        <v>1568</v>
      </c>
      <c r="AA12" s="34">
        <f t="shared" si="1"/>
        <v>1704.3478260869565</v>
      </c>
      <c r="AB12" s="35">
        <v>0.92</v>
      </c>
      <c r="AC12" s="35">
        <v>220</v>
      </c>
      <c r="AD12" s="36">
        <f t="shared" si="2"/>
        <v>7.747035573122529</v>
      </c>
      <c r="AE12" s="38">
        <v>2.5</v>
      </c>
      <c r="AF12" s="38">
        <v>2.5</v>
      </c>
      <c r="AG12" s="38">
        <v>2.5</v>
      </c>
      <c r="AH12" s="35">
        <v>20</v>
      </c>
      <c r="AI12" s="35"/>
      <c r="AJ12" s="39" t="s">
        <v>48</v>
      </c>
      <c r="AK12" s="34">
        <f>AA12</f>
        <v>1704.3478260869565</v>
      </c>
      <c r="AL12" s="34"/>
      <c r="AM12" s="34"/>
      <c r="AN12" s="34"/>
    </row>
    <row r="13" spans="1:40" ht="12.75">
      <c r="A13" s="31">
        <v>5</v>
      </c>
      <c r="B13" s="32"/>
      <c r="C13" s="32">
        <v>8</v>
      </c>
      <c r="D13" s="32">
        <v>34</v>
      </c>
      <c r="E13" s="32"/>
      <c r="F13" s="32"/>
      <c r="G13" s="32"/>
      <c r="H13" s="32"/>
      <c r="I13" s="32"/>
      <c r="J13" s="33" t="s">
        <v>95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4">
        <f t="shared" si="0"/>
        <v>1216</v>
      </c>
      <c r="AA13" s="34">
        <f t="shared" si="1"/>
        <v>1321.7391304347825</v>
      </c>
      <c r="AB13" s="35">
        <v>0.92</v>
      </c>
      <c r="AC13" s="35">
        <v>220</v>
      </c>
      <c r="AD13" s="36">
        <f t="shared" si="2"/>
        <v>6.007905138339921</v>
      </c>
      <c r="AE13" s="38">
        <v>2.5</v>
      </c>
      <c r="AF13" s="38">
        <v>2.5</v>
      </c>
      <c r="AG13" s="38">
        <v>2.5</v>
      </c>
      <c r="AH13" s="35">
        <v>20</v>
      </c>
      <c r="AI13" s="35"/>
      <c r="AJ13" s="39" t="s">
        <v>48</v>
      </c>
      <c r="AK13" s="34"/>
      <c r="AL13" s="34">
        <f>AA13</f>
        <v>1321.7391304347825</v>
      </c>
      <c r="AM13" s="34"/>
      <c r="AN13" s="34"/>
    </row>
    <row r="14" spans="1:40" ht="12.75">
      <c r="A14" s="31">
        <v>6</v>
      </c>
      <c r="B14" s="32"/>
      <c r="C14" s="32"/>
      <c r="D14" s="32">
        <v>50</v>
      </c>
      <c r="E14" s="32">
        <v>4</v>
      </c>
      <c r="F14" s="32"/>
      <c r="G14" s="32"/>
      <c r="H14" s="32"/>
      <c r="I14" s="32"/>
      <c r="J14" s="33" t="s">
        <v>96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>
        <f t="shared" si="0"/>
        <v>1840</v>
      </c>
      <c r="AA14" s="34">
        <f t="shared" si="1"/>
        <v>2000</v>
      </c>
      <c r="AB14" s="35">
        <v>0.92</v>
      </c>
      <c r="AC14" s="35">
        <v>220</v>
      </c>
      <c r="AD14" s="36">
        <f t="shared" si="2"/>
        <v>9.090909090909092</v>
      </c>
      <c r="AE14" s="38">
        <v>2.5</v>
      </c>
      <c r="AF14" s="38">
        <v>2.5</v>
      </c>
      <c r="AG14" s="38">
        <v>2.5</v>
      </c>
      <c r="AH14" s="35">
        <v>20</v>
      </c>
      <c r="AI14" s="35"/>
      <c r="AJ14" s="39" t="s">
        <v>48</v>
      </c>
      <c r="AK14" s="34"/>
      <c r="AL14" s="34"/>
      <c r="AM14" s="34">
        <f aca="true" t="shared" si="3" ref="AM14:AM15">AA14</f>
        <v>2000</v>
      </c>
      <c r="AN14" s="34"/>
    </row>
    <row r="15" spans="1:40" ht="12.75">
      <c r="A15" s="31">
        <v>7</v>
      </c>
      <c r="B15" s="32"/>
      <c r="C15" s="32">
        <v>2</v>
      </c>
      <c r="D15" s="32">
        <v>20</v>
      </c>
      <c r="E15" s="32"/>
      <c r="F15" s="32"/>
      <c r="G15" s="32"/>
      <c r="H15" s="32"/>
      <c r="I15" s="32"/>
      <c r="J15" s="33" t="s">
        <v>96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>
        <f t="shared" si="0"/>
        <v>672</v>
      </c>
      <c r="AA15" s="34">
        <f t="shared" si="1"/>
        <v>730.4347826086956</v>
      </c>
      <c r="AB15" s="35">
        <v>0.92</v>
      </c>
      <c r="AC15" s="35">
        <v>220</v>
      </c>
      <c r="AD15" s="36">
        <f t="shared" si="2"/>
        <v>3.3201581027667983</v>
      </c>
      <c r="AE15" s="38">
        <v>2.5</v>
      </c>
      <c r="AF15" s="38">
        <v>2.5</v>
      </c>
      <c r="AG15" s="38">
        <v>2.5</v>
      </c>
      <c r="AH15" s="35">
        <v>20</v>
      </c>
      <c r="AI15" s="35"/>
      <c r="AJ15" s="39" t="s">
        <v>48</v>
      </c>
      <c r="AK15" s="34"/>
      <c r="AL15" s="34"/>
      <c r="AM15" s="34">
        <f t="shared" si="3"/>
        <v>730.4347826086956</v>
      </c>
      <c r="AN15" s="34"/>
    </row>
    <row r="16" spans="1:40" ht="12.75">
      <c r="A16" s="31">
        <v>8</v>
      </c>
      <c r="B16" s="32">
        <v>9</v>
      </c>
      <c r="C16" s="32"/>
      <c r="D16" s="32"/>
      <c r="E16" s="32"/>
      <c r="F16" s="32"/>
      <c r="G16" s="32"/>
      <c r="H16" s="32"/>
      <c r="I16" s="32"/>
      <c r="J16" s="33" t="s">
        <v>49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>
        <f t="shared" si="0"/>
        <v>72</v>
      </c>
      <c r="AA16" s="34">
        <f t="shared" si="1"/>
        <v>78.26086956521739</v>
      </c>
      <c r="AB16" s="35">
        <v>0.92</v>
      </c>
      <c r="AC16" s="35">
        <v>220</v>
      </c>
      <c r="AD16" s="36">
        <f t="shared" si="2"/>
        <v>0.3557312252964427</v>
      </c>
      <c r="AE16" s="38">
        <v>2.5</v>
      </c>
      <c r="AF16" s="38">
        <v>2.5</v>
      </c>
      <c r="AG16" s="38">
        <v>2.5</v>
      </c>
      <c r="AH16" s="35">
        <v>16</v>
      </c>
      <c r="AI16" s="35"/>
      <c r="AJ16" s="39" t="s">
        <v>48</v>
      </c>
      <c r="AK16" s="34"/>
      <c r="AL16" s="34">
        <f>AA16</f>
        <v>78.26086956521739</v>
      </c>
      <c r="AM16" s="34"/>
      <c r="AN16" s="34"/>
    </row>
    <row r="17" spans="1:40" ht="12.75">
      <c r="A17" s="31">
        <v>9</v>
      </c>
      <c r="B17" s="32"/>
      <c r="C17" s="32"/>
      <c r="D17" s="32"/>
      <c r="E17" s="32"/>
      <c r="F17" s="32">
        <v>10</v>
      </c>
      <c r="G17" s="32"/>
      <c r="H17" s="32"/>
      <c r="I17" s="32"/>
      <c r="J17" s="33" t="s">
        <v>97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>
        <f t="shared" si="0"/>
        <v>1500</v>
      </c>
      <c r="AA17" s="34">
        <f t="shared" si="1"/>
        <v>1630.4347826086955</v>
      </c>
      <c r="AB17" s="35">
        <v>0.92</v>
      </c>
      <c r="AC17" s="35">
        <v>220</v>
      </c>
      <c r="AD17" s="36">
        <f t="shared" si="2"/>
        <v>7.411067193675889</v>
      </c>
      <c r="AE17" s="38">
        <v>2.5</v>
      </c>
      <c r="AF17" s="38">
        <v>2.5</v>
      </c>
      <c r="AG17" s="38">
        <v>2.5</v>
      </c>
      <c r="AH17" s="35">
        <v>20</v>
      </c>
      <c r="AI17" s="35"/>
      <c r="AJ17" s="39" t="s">
        <v>48</v>
      </c>
      <c r="AK17" s="34"/>
      <c r="AL17" s="34"/>
      <c r="AM17" s="34">
        <f>AA17</f>
        <v>1630.4347826086955</v>
      </c>
      <c r="AN17" s="34"/>
    </row>
    <row r="18" spans="1:40" ht="12.75">
      <c r="A18" s="31">
        <v>10</v>
      </c>
      <c r="B18" s="32"/>
      <c r="C18" s="32"/>
      <c r="D18" s="32"/>
      <c r="E18" s="32"/>
      <c r="F18" s="32">
        <v>10</v>
      </c>
      <c r="G18" s="32"/>
      <c r="H18" s="32"/>
      <c r="I18" s="32"/>
      <c r="J18" s="33" t="s">
        <v>97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>
        <f t="shared" si="0"/>
        <v>1500</v>
      </c>
      <c r="AA18" s="34">
        <f t="shared" si="1"/>
        <v>1630.4347826086955</v>
      </c>
      <c r="AB18" s="35">
        <v>0.92</v>
      </c>
      <c r="AC18" s="35">
        <v>220</v>
      </c>
      <c r="AD18" s="36">
        <f t="shared" si="2"/>
        <v>7.411067193675889</v>
      </c>
      <c r="AE18" s="38">
        <v>2.5</v>
      </c>
      <c r="AF18" s="38">
        <v>2.5</v>
      </c>
      <c r="AG18" s="38">
        <v>2.5</v>
      </c>
      <c r="AH18" s="35">
        <v>20</v>
      </c>
      <c r="AI18" s="35"/>
      <c r="AJ18" s="39" t="s">
        <v>48</v>
      </c>
      <c r="AK18" s="34">
        <f>AA18</f>
        <v>1630.4347826086955</v>
      </c>
      <c r="AL18" s="34"/>
      <c r="AM18" s="34"/>
      <c r="AN18" s="34"/>
    </row>
    <row r="19" spans="1:40" ht="12.75">
      <c r="A19" s="31">
        <v>11</v>
      </c>
      <c r="B19" s="32"/>
      <c r="C19" s="32"/>
      <c r="D19" s="32"/>
      <c r="E19" s="32"/>
      <c r="F19" s="32">
        <v>10</v>
      </c>
      <c r="G19" s="32"/>
      <c r="H19" s="32"/>
      <c r="I19" s="32"/>
      <c r="J19" s="33" t="s">
        <v>97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>
        <f t="shared" si="0"/>
        <v>1500</v>
      </c>
      <c r="AA19" s="34">
        <f t="shared" si="1"/>
        <v>1630.4347826086955</v>
      </c>
      <c r="AB19" s="35">
        <v>0.92</v>
      </c>
      <c r="AC19" s="35">
        <v>220</v>
      </c>
      <c r="AD19" s="36">
        <f t="shared" si="2"/>
        <v>7.411067193675889</v>
      </c>
      <c r="AE19" s="38">
        <v>2.5</v>
      </c>
      <c r="AF19" s="38">
        <v>2.5</v>
      </c>
      <c r="AG19" s="38">
        <v>2.5</v>
      </c>
      <c r="AH19" s="35">
        <v>20</v>
      </c>
      <c r="AI19" s="35"/>
      <c r="AJ19" s="39" t="s">
        <v>48</v>
      </c>
      <c r="AK19" s="34"/>
      <c r="AL19" s="34">
        <f>AA19</f>
        <v>1630.4347826086955</v>
      </c>
      <c r="AM19" s="34"/>
      <c r="AN19" s="34"/>
    </row>
    <row r="20" spans="1:40" ht="12.75">
      <c r="A20" s="31">
        <v>12</v>
      </c>
      <c r="B20" s="32"/>
      <c r="C20" s="32"/>
      <c r="D20" s="32"/>
      <c r="E20" s="32"/>
      <c r="F20" s="32"/>
      <c r="G20" s="32">
        <v>6</v>
      </c>
      <c r="H20" s="32"/>
      <c r="I20" s="32"/>
      <c r="J20" s="33" t="s">
        <v>98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>
        <f t="shared" si="0"/>
        <v>1200</v>
      </c>
      <c r="AA20" s="34">
        <f t="shared" si="1"/>
        <v>1304.3478260869565</v>
      </c>
      <c r="AB20" s="35">
        <v>0.92</v>
      </c>
      <c r="AC20" s="35">
        <v>220</v>
      </c>
      <c r="AD20" s="36">
        <f t="shared" si="2"/>
        <v>5.928853754940711</v>
      </c>
      <c r="AE20" s="38">
        <v>2.5</v>
      </c>
      <c r="AF20" s="38">
        <v>2.5</v>
      </c>
      <c r="AG20" s="38">
        <v>2.5</v>
      </c>
      <c r="AH20" s="35">
        <v>20</v>
      </c>
      <c r="AI20" s="35"/>
      <c r="AJ20" s="39" t="s">
        <v>48</v>
      </c>
      <c r="AK20" s="34"/>
      <c r="AL20" s="34"/>
      <c r="AM20" s="34">
        <f>AA20</f>
        <v>1304.3478260869565</v>
      </c>
      <c r="AN20" s="34"/>
    </row>
    <row r="21" spans="1:40" ht="12.75">
      <c r="A21" s="31">
        <v>13</v>
      </c>
      <c r="B21" s="32"/>
      <c r="C21" s="32"/>
      <c r="D21" s="32"/>
      <c r="E21" s="32"/>
      <c r="F21" s="32"/>
      <c r="G21" s="32">
        <v>6</v>
      </c>
      <c r="H21" s="32"/>
      <c r="I21" s="32"/>
      <c r="J21" s="33" t="s">
        <v>98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4">
        <f t="shared" si="0"/>
        <v>1200</v>
      </c>
      <c r="AA21" s="34">
        <f t="shared" si="1"/>
        <v>1304.3478260869565</v>
      </c>
      <c r="AB21" s="35">
        <v>0.92</v>
      </c>
      <c r="AC21" s="35">
        <v>220</v>
      </c>
      <c r="AD21" s="36">
        <f t="shared" si="2"/>
        <v>5.928853754940711</v>
      </c>
      <c r="AE21" s="38">
        <v>2.5</v>
      </c>
      <c r="AF21" s="38">
        <v>2.5</v>
      </c>
      <c r="AG21" s="38">
        <v>2.5</v>
      </c>
      <c r="AH21" s="35">
        <v>20</v>
      </c>
      <c r="AI21" s="35"/>
      <c r="AJ21" s="39" t="s">
        <v>48</v>
      </c>
      <c r="AK21" s="34">
        <f>AA21</f>
        <v>1304.3478260869565</v>
      </c>
      <c r="AL21" s="34"/>
      <c r="AM21" s="34"/>
      <c r="AN21" s="34"/>
    </row>
    <row r="22" spans="1:40" ht="12.75">
      <c r="A22" s="31">
        <v>14</v>
      </c>
      <c r="B22" s="32"/>
      <c r="C22" s="32"/>
      <c r="D22" s="32"/>
      <c r="E22" s="32"/>
      <c r="F22" s="32"/>
      <c r="G22" s="32">
        <v>10</v>
      </c>
      <c r="H22" s="32"/>
      <c r="I22" s="32"/>
      <c r="J22" s="33" t="s">
        <v>99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4">
        <f t="shared" si="0"/>
        <v>2000</v>
      </c>
      <c r="AA22" s="34">
        <f t="shared" si="1"/>
        <v>2173.913043478261</v>
      </c>
      <c r="AB22" s="35">
        <v>0.92</v>
      </c>
      <c r="AC22" s="35">
        <v>220</v>
      </c>
      <c r="AD22" s="36">
        <f t="shared" si="2"/>
        <v>9.881422924901186</v>
      </c>
      <c r="AE22" s="38">
        <v>2.5</v>
      </c>
      <c r="AF22" s="38">
        <v>2.5</v>
      </c>
      <c r="AG22" s="38">
        <v>2.5</v>
      </c>
      <c r="AH22" s="35">
        <v>20</v>
      </c>
      <c r="AI22" s="35"/>
      <c r="AJ22" s="39" t="s">
        <v>48</v>
      </c>
      <c r="AK22" s="34"/>
      <c r="AL22" s="34">
        <f>AA22</f>
        <v>2173.913043478261</v>
      </c>
      <c r="AM22" s="34"/>
      <c r="AN22" s="34"/>
    </row>
    <row r="23" spans="1:40" ht="12.75">
      <c r="A23" s="31">
        <v>15</v>
      </c>
      <c r="B23" s="32"/>
      <c r="C23" s="32"/>
      <c r="D23" s="32"/>
      <c r="E23" s="32"/>
      <c r="F23" s="32"/>
      <c r="G23" s="32">
        <v>8</v>
      </c>
      <c r="H23" s="32"/>
      <c r="I23" s="32"/>
      <c r="J23" s="33" t="s">
        <v>100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>
        <f t="shared" si="0"/>
        <v>1600</v>
      </c>
      <c r="AA23" s="34">
        <f t="shared" si="1"/>
        <v>1739.1304347826085</v>
      </c>
      <c r="AB23" s="35">
        <v>0.92</v>
      </c>
      <c r="AC23" s="35">
        <v>220</v>
      </c>
      <c r="AD23" s="36">
        <f t="shared" si="2"/>
        <v>7.905138339920947</v>
      </c>
      <c r="AE23" s="38">
        <v>2.5</v>
      </c>
      <c r="AF23" s="38">
        <v>2.5</v>
      </c>
      <c r="AG23" s="38">
        <v>2.5</v>
      </c>
      <c r="AH23" s="35">
        <v>20</v>
      </c>
      <c r="AI23" s="35"/>
      <c r="AJ23" s="39" t="s">
        <v>48</v>
      </c>
      <c r="AK23" s="34"/>
      <c r="AL23" s="34"/>
      <c r="AM23" s="34">
        <f>AA23</f>
        <v>1739.1304347826085</v>
      </c>
      <c r="AN23" s="34"/>
    </row>
    <row r="24" spans="1:40" ht="12.75">
      <c r="A24" s="31">
        <v>16</v>
      </c>
      <c r="B24" s="32"/>
      <c r="C24" s="32"/>
      <c r="D24" s="32"/>
      <c r="E24" s="32"/>
      <c r="F24" s="32">
        <v>10</v>
      </c>
      <c r="G24" s="32"/>
      <c r="H24" s="32"/>
      <c r="I24" s="32"/>
      <c r="J24" s="33" t="s">
        <v>97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4">
        <f t="shared" si="0"/>
        <v>1500</v>
      </c>
      <c r="AA24" s="34">
        <f t="shared" si="1"/>
        <v>1630.4347826086955</v>
      </c>
      <c r="AB24" s="35">
        <v>0.92</v>
      </c>
      <c r="AC24" s="35">
        <v>220</v>
      </c>
      <c r="AD24" s="36">
        <f t="shared" si="2"/>
        <v>7.411067193675889</v>
      </c>
      <c r="AE24" s="38">
        <v>2.5</v>
      </c>
      <c r="AF24" s="38">
        <v>2.5</v>
      </c>
      <c r="AG24" s="38">
        <v>2.5</v>
      </c>
      <c r="AH24" s="35">
        <v>20</v>
      </c>
      <c r="AI24" s="35"/>
      <c r="AJ24" s="39" t="s">
        <v>48</v>
      </c>
      <c r="AK24" s="34">
        <f>AA24</f>
        <v>1630.4347826086955</v>
      </c>
      <c r="AL24" s="34"/>
      <c r="AM24" s="34"/>
      <c r="AN24" s="34"/>
    </row>
    <row r="25" spans="1:40" ht="12.75">
      <c r="A25" s="31">
        <v>17</v>
      </c>
      <c r="B25" s="32"/>
      <c r="C25" s="32"/>
      <c r="D25" s="32"/>
      <c r="E25" s="32"/>
      <c r="F25" s="32"/>
      <c r="G25" s="32">
        <v>9</v>
      </c>
      <c r="H25" s="32"/>
      <c r="I25" s="32"/>
      <c r="J25" s="33" t="s">
        <v>101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>
        <f t="shared" si="0"/>
        <v>1800</v>
      </c>
      <c r="AA25" s="34">
        <f t="shared" si="1"/>
        <v>1956.5217391304348</v>
      </c>
      <c r="AB25" s="35">
        <v>0.92</v>
      </c>
      <c r="AC25" s="35">
        <v>220</v>
      </c>
      <c r="AD25" s="36">
        <f t="shared" si="2"/>
        <v>8.893280632411066</v>
      </c>
      <c r="AE25" s="38">
        <v>2.5</v>
      </c>
      <c r="AF25" s="38">
        <v>2.5</v>
      </c>
      <c r="AG25" s="38">
        <v>2.5</v>
      </c>
      <c r="AH25" s="35">
        <v>20</v>
      </c>
      <c r="AI25" s="35"/>
      <c r="AJ25" s="39" t="s">
        <v>48</v>
      </c>
      <c r="AK25" s="34"/>
      <c r="AL25" s="34">
        <f>AA25</f>
        <v>1956.5217391304348</v>
      </c>
      <c r="AM25" s="34"/>
      <c r="AN25" s="34"/>
    </row>
    <row r="26" spans="1:40" ht="12.75">
      <c r="A26" s="31">
        <v>18</v>
      </c>
      <c r="B26" s="32"/>
      <c r="C26" s="32"/>
      <c r="D26" s="32"/>
      <c r="E26" s="32"/>
      <c r="F26" s="32">
        <v>3</v>
      </c>
      <c r="G26" s="32">
        <v>8</v>
      </c>
      <c r="H26" s="32"/>
      <c r="I26" s="32"/>
      <c r="J26" s="33" t="s">
        <v>102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4">
        <f t="shared" si="0"/>
        <v>2050</v>
      </c>
      <c r="AA26" s="34">
        <f t="shared" si="1"/>
        <v>2228.2608695652175</v>
      </c>
      <c r="AB26" s="35">
        <v>0.92</v>
      </c>
      <c r="AC26" s="35">
        <v>220</v>
      </c>
      <c r="AD26" s="36">
        <f t="shared" si="2"/>
        <v>10.128458498023717</v>
      </c>
      <c r="AE26" s="38">
        <v>2.5</v>
      </c>
      <c r="AF26" s="38">
        <v>2.5</v>
      </c>
      <c r="AG26" s="38">
        <v>2.5</v>
      </c>
      <c r="AH26" s="35">
        <v>20</v>
      </c>
      <c r="AI26" s="35"/>
      <c r="AJ26" s="39" t="s">
        <v>48</v>
      </c>
      <c r="AK26" s="34"/>
      <c r="AL26" s="34"/>
      <c r="AM26" s="34">
        <f>AA26</f>
        <v>2228.2608695652175</v>
      </c>
      <c r="AN26" s="34"/>
    </row>
    <row r="27" spans="1:40" ht="12.75">
      <c r="A27" s="31">
        <v>19</v>
      </c>
      <c r="B27" s="32"/>
      <c r="C27" s="32"/>
      <c r="D27" s="32"/>
      <c r="E27" s="32"/>
      <c r="F27" s="32"/>
      <c r="G27" s="32">
        <v>8</v>
      </c>
      <c r="H27" s="32"/>
      <c r="I27" s="32"/>
      <c r="J27" s="33" t="s">
        <v>101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4">
        <f t="shared" si="0"/>
        <v>1600</v>
      </c>
      <c r="AA27" s="34">
        <f t="shared" si="1"/>
        <v>1739.1304347826085</v>
      </c>
      <c r="AB27" s="35">
        <v>0.92</v>
      </c>
      <c r="AC27" s="35">
        <v>220</v>
      </c>
      <c r="AD27" s="36">
        <f t="shared" si="2"/>
        <v>7.905138339920947</v>
      </c>
      <c r="AE27" s="38">
        <v>2.5</v>
      </c>
      <c r="AF27" s="38">
        <v>2.5</v>
      </c>
      <c r="AG27" s="38">
        <v>2.5</v>
      </c>
      <c r="AH27" s="35">
        <v>20</v>
      </c>
      <c r="AI27" s="35"/>
      <c r="AJ27" s="39" t="s">
        <v>48</v>
      </c>
      <c r="AK27" s="34">
        <f>AA27</f>
        <v>1739.1304347826085</v>
      </c>
      <c r="AL27" s="34"/>
      <c r="AM27" s="34"/>
      <c r="AN27" s="34"/>
    </row>
    <row r="28" spans="1:40" ht="12.75">
      <c r="A28" s="31">
        <v>20</v>
      </c>
      <c r="B28" s="32"/>
      <c r="C28" s="32"/>
      <c r="D28" s="32"/>
      <c r="E28" s="32"/>
      <c r="F28" s="32"/>
      <c r="G28" s="32">
        <v>8</v>
      </c>
      <c r="H28" s="32"/>
      <c r="I28" s="32"/>
      <c r="J28" s="33" t="s">
        <v>103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4">
        <f t="shared" si="0"/>
        <v>1600</v>
      </c>
      <c r="AA28" s="34">
        <f t="shared" si="1"/>
        <v>1739.1304347826085</v>
      </c>
      <c r="AB28" s="35">
        <v>0.92</v>
      </c>
      <c r="AC28" s="35">
        <v>220</v>
      </c>
      <c r="AD28" s="36">
        <f t="shared" si="2"/>
        <v>7.905138339920947</v>
      </c>
      <c r="AE28" s="38">
        <v>2.5</v>
      </c>
      <c r="AF28" s="38">
        <v>2.5</v>
      </c>
      <c r="AG28" s="38">
        <v>2.5</v>
      </c>
      <c r="AH28" s="35">
        <v>20</v>
      </c>
      <c r="AI28" s="35"/>
      <c r="AJ28" s="39" t="s">
        <v>48</v>
      </c>
      <c r="AK28" s="34"/>
      <c r="AL28" s="34">
        <f>AA28</f>
        <v>1739.1304347826085</v>
      </c>
      <c r="AM28" s="34"/>
      <c r="AN28" s="34"/>
    </row>
    <row r="29" spans="1:40" ht="12.75">
      <c r="A29" s="31">
        <v>21</v>
      </c>
      <c r="B29" s="32"/>
      <c r="C29" s="32"/>
      <c r="D29" s="32"/>
      <c r="E29" s="32"/>
      <c r="F29" s="32">
        <v>12</v>
      </c>
      <c r="G29" s="32"/>
      <c r="H29" s="32"/>
      <c r="I29" s="32"/>
      <c r="J29" s="33" t="s">
        <v>104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4">
        <f t="shared" si="0"/>
        <v>1800</v>
      </c>
      <c r="AA29" s="34">
        <f t="shared" si="1"/>
        <v>1956.5217391304348</v>
      </c>
      <c r="AB29" s="35">
        <v>0.92</v>
      </c>
      <c r="AC29" s="35">
        <v>220</v>
      </c>
      <c r="AD29" s="36">
        <f t="shared" si="2"/>
        <v>8.893280632411066</v>
      </c>
      <c r="AE29" s="38">
        <v>2.5</v>
      </c>
      <c r="AF29" s="38">
        <v>2.5</v>
      </c>
      <c r="AG29" s="38">
        <v>2.5</v>
      </c>
      <c r="AH29" s="35">
        <v>20</v>
      </c>
      <c r="AI29" s="35">
        <v>25</v>
      </c>
      <c r="AJ29" s="39" t="s">
        <v>48</v>
      </c>
      <c r="AK29" s="34"/>
      <c r="AL29" s="34"/>
      <c r="AM29" s="34">
        <f>AA29</f>
        <v>1956.5217391304348</v>
      </c>
      <c r="AN29" s="34"/>
    </row>
    <row r="30" spans="1:40" ht="12.75">
      <c r="A30" s="31">
        <v>22</v>
      </c>
      <c r="B30" s="32"/>
      <c r="C30" s="32"/>
      <c r="D30" s="32"/>
      <c r="E30" s="32"/>
      <c r="F30" s="32"/>
      <c r="G30" s="32">
        <v>7</v>
      </c>
      <c r="H30" s="32"/>
      <c r="I30" s="32"/>
      <c r="J30" s="33" t="s">
        <v>105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4">
        <f t="shared" si="0"/>
        <v>1400</v>
      </c>
      <c r="AA30" s="34">
        <f t="shared" si="1"/>
        <v>1521.7391304347825</v>
      </c>
      <c r="AB30" s="35">
        <v>0.92</v>
      </c>
      <c r="AC30" s="35">
        <v>220</v>
      </c>
      <c r="AD30" s="36">
        <f t="shared" si="2"/>
        <v>6.916996047430829</v>
      </c>
      <c r="AE30" s="38">
        <v>2.5</v>
      </c>
      <c r="AF30" s="38">
        <v>2.5</v>
      </c>
      <c r="AG30" s="38">
        <v>2.5</v>
      </c>
      <c r="AH30" s="35">
        <v>20</v>
      </c>
      <c r="AI30" s="35"/>
      <c r="AJ30" s="39" t="s">
        <v>48</v>
      </c>
      <c r="AK30" s="34">
        <f>AA30</f>
        <v>1521.7391304347825</v>
      </c>
      <c r="AL30" s="34"/>
      <c r="AM30" s="34"/>
      <c r="AN30" s="34"/>
    </row>
    <row r="31" spans="1:40" s="53" customFormat="1" ht="12.75">
      <c r="A31" s="31">
        <v>23</v>
      </c>
      <c r="B31" s="32"/>
      <c r="C31" s="32"/>
      <c r="D31" s="32"/>
      <c r="E31" s="32"/>
      <c r="F31" s="32"/>
      <c r="G31" s="32">
        <v>5</v>
      </c>
      <c r="H31" s="32"/>
      <c r="I31" s="32"/>
      <c r="J31" s="33" t="s">
        <v>106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4">
        <f t="shared" si="0"/>
        <v>1000</v>
      </c>
      <c r="AA31" s="34">
        <f t="shared" si="1"/>
        <v>1086.9565217391305</v>
      </c>
      <c r="AB31" s="35">
        <v>0.92</v>
      </c>
      <c r="AC31" s="35">
        <v>220</v>
      </c>
      <c r="AD31" s="36">
        <f t="shared" si="2"/>
        <v>4.940711462450593</v>
      </c>
      <c r="AE31" s="38">
        <v>2.5</v>
      </c>
      <c r="AF31" s="38">
        <v>2.5</v>
      </c>
      <c r="AG31" s="38">
        <v>2.5</v>
      </c>
      <c r="AH31" s="35">
        <v>20</v>
      </c>
      <c r="AI31" s="35"/>
      <c r="AJ31" s="52" t="s">
        <v>48</v>
      </c>
      <c r="AK31" s="34"/>
      <c r="AL31" s="34">
        <f>AA31</f>
        <v>1086.9565217391305</v>
      </c>
      <c r="AM31" s="34"/>
      <c r="AN31" s="32"/>
    </row>
    <row r="32" spans="1:40" ht="12.75">
      <c r="A32" s="31">
        <v>24</v>
      </c>
      <c r="B32" s="32"/>
      <c r="C32" s="32"/>
      <c r="D32" s="32"/>
      <c r="E32" s="32"/>
      <c r="F32" s="32"/>
      <c r="G32" s="32"/>
      <c r="H32" s="32">
        <v>2</v>
      </c>
      <c r="I32" s="32"/>
      <c r="J32" s="33" t="s">
        <v>107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4">
        <f t="shared" si="0"/>
        <v>1200</v>
      </c>
      <c r="AA32" s="34">
        <f t="shared" si="1"/>
        <v>1304.3478260869565</v>
      </c>
      <c r="AB32" s="35">
        <v>0.92</v>
      </c>
      <c r="AC32" s="35">
        <v>220</v>
      </c>
      <c r="AD32" s="36">
        <f t="shared" si="2"/>
        <v>5.928853754940711</v>
      </c>
      <c r="AE32" s="38">
        <v>2.5</v>
      </c>
      <c r="AF32" s="38">
        <v>2.5</v>
      </c>
      <c r="AG32" s="38">
        <v>2.5</v>
      </c>
      <c r="AH32" s="35">
        <v>20</v>
      </c>
      <c r="AI32" s="35">
        <v>25</v>
      </c>
      <c r="AJ32" s="52" t="s">
        <v>48</v>
      </c>
      <c r="AK32" s="34"/>
      <c r="AL32" s="34"/>
      <c r="AM32" s="34">
        <f>AA32</f>
        <v>1304.3478260869565</v>
      </c>
      <c r="AN32" s="32"/>
    </row>
    <row r="33" spans="1:40" ht="12.75">
      <c r="A33" s="31">
        <v>25</v>
      </c>
      <c r="B33" s="32"/>
      <c r="C33" s="32"/>
      <c r="D33" s="32"/>
      <c r="E33" s="32"/>
      <c r="F33" s="32"/>
      <c r="G33" s="32">
        <v>8</v>
      </c>
      <c r="H33" s="32"/>
      <c r="I33" s="32"/>
      <c r="J33" s="33" t="s">
        <v>107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4">
        <f t="shared" si="0"/>
        <v>1600</v>
      </c>
      <c r="AA33" s="34">
        <f t="shared" si="1"/>
        <v>1739.1304347826085</v>
      </c>
      <c r="AB33" s="35">
        <v>0.92</v>
      </c>
      <c r="AC33" s="35">
        <v>220</v>
      </c>
      <c r="AD33" s="36">
        <f t="shared" si="2"/>
        <v>7.905138339920947</v>
      </c>
      <c r="AE33" s="38">
        <v>2.5</v>
      </c>
      <c r="AF33" s="38">
        <v>2.5</v>
      </c>
      <c r="AG33" s="38">
        <v>2.5</v>
      </c>
      <c r="AH33" s="35">
        <v>20</v>
      </c>
      <c r="AI33" s="35">
        <v>25</v>
      </c>
      <c r="AJ33" s="52" t="s">
        <v>48</v>
      </c>
      <c r="AK33" s="34">
        <f>AA33</f>
        <v>1739.1304347826085</v>
      </c>
      <c r="AL33" s="34"/>
      <c r="AM33" s="34"/>
      <c r="AN33" s="32"/>
    </row>
    <row r="34" spans="1:40" ht="12.75">
      <c r="A34" s="31">
        <v>26</v>
      </c>
      <c r="B34" s="32"/>
      <c r="C34" s="32"/>
      <c r="D34" s="32"/>
      <c r="E34" s="32"/>
      <c r="F34" s="32"/>
      <c r="G34" s="32"/>
      <c r="H34" s="32">
        <v>2</v>
      </c>
      <c r="I34" s="32"/>
      <c r="J34" s="33" t="s">
        <v>107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4">
        <f t="shared" si="0"/>
        <v>1200</v>
      </c>
      <c r="AA34" s="34">
        <f t="shared" si="1"/>
        <v>1304.3478260869565</v>
      </c>
      <c r="AB34" s="35">
        <v>0.92</v>
      </c>
      <c r="AC34" s="35">
        <v>220</v>
      </c>
      <c r="AD34" s="36">
        <f t="shared" si="2"/>
        <v>5.928853754940711</v>
      </c>
      <c r="AE34" s="38">
        <v>2.5</v>
      </c>
      <c r="AF34" s="38">
        <v>2.5</v>
      </c>
      <c r="AG34" s="38">
        <v>2.5</v>
      </c>
      <c r="AH34" s="35">
        <v>20</v>
      </c>
      <c r="AI34" s="35">
        <v>25</v>
      </c>
      <c r="AJ34" s="52" t="s">
        <v>48</v>
      </c>
      <c r="AK34" s="34"/>
      <c r="AL34" s="34">
        <f>AA34</f>
        <v>1304.3478260869565</v>
      </c>
      <c r="AM34" s="34"/>
      <c r="AN34" s="32"/>
    </row>
    <row r="35" spans="1:40" ht="12.75">
      <c r="A35" s="31">
        <v>27</v>
      </c>
      <c r="B35" s="32"/>
      <c r="C35" s="32"/>
      <c r="D35" s="32"/>
      <c r="E35" s="32"/>
      <c r="F35" s="32">
        <v>8</v>
      </c>
      <c r="G35" s="32"/>
      <c r="H35" s="32"/>
      <c r="I35" s="32"/>
      <c r="J35" s="33" t="s">
        <v>51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4">
        <f t="shared" si="0"/>
        <v>1200</v>
      </c>
      <c r="AA35" s="34">
        <f t="shared" si="1"/>
        <v>1304.3478260869565</v>
      </c>
      <c r="AB35" s="35">
        <v>0.92</v>
      </c>
      <c r="AC35" s="35">
        <v>220</v>
      </c>
      <c r="AD35" s="36">
        <f t="shared" si="2"/>
        <v>5.928853754940711</v>
      </c>
      <c r="AE35" s="38">
        <v>2.5</v>
      </c>
      <c r="AF35" s="38">
        <v>2.5</v>
      </c>
      <c r="AG35" s="38">
        <v>2.5</v>
      </c>
      <c r="AH35" s="35">
        <v>20</v>
      </c>
      <c r="AI35" s="35">
        <v>25</v>
      </c>
      <c r="AJ35" s="52" t="s">
        <v>48</v>
      </c>
      <c r="AK35" s="34"/>
      <c r="AL35" s="34"/>
      <c r="AM35" s="34">
        <f>AA35</f>
        <v>1304.3478260869565</v>
      </c>
      <c r="AN35" s="32"/>
    </row>
    <row r="36" spans="1:40" ht="12.75">
      <c r="A36" s="31">
        <v>28</v>
      </c>
      <c r="B36" s="32"/>
      <c r="C36" s="32"/>
      <c r="D36" s="32"/>
      <c r="E36" s="32"/>
      <c r="F36" s="32"/>
      <c r="G36" s="32">
        <v>5</v>
      </c>
      <c r="H36" s="32"/>
      <c r="I36" s="32"/>
      <c r="J36" s="33" t="s">
        <v>108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>
        <f t="shared" si="0"/>
        <v>1000</v>
      </c>
      <c r="AA36" s="34">
        <f t="shared" si="1"/>
        <v>1086.9565217391305</v>
      </c>
      <c r="AB36" s="35">
        <v>0.92</v>
      </c>
      <c r="AC36" s="35">
        <v>220</v>
      </c>
      <c r="AD36" s="36">
        <f t="shared" si="2"/>
        <v>4.940711462450593</v>
      </c>
      <c r="AE36" s="38">
        <v>2.5</v>
      </c>
      <c r="AF36" s="38">
        <v>2.5</v>
      </c>
      <c r="AG36" s="38">
        <v>2.5</v>
      </c>
      <c r="AH36" s="35">
        <v>20</v>
      </c>
      <c r="AI36" s="35"/>
      <c r="AJ36" s="52" t="s">
        <v>48</v>
      </c>
      <c r="AK36" s="34">
        <f>AA36</f>
        <v>1086.9565217391305</v>
      </c>
      <c r="AL36" s="34"/>
      <c r="AM36" s="34"/>
      <c r="AN36" s="32"/>
    </row>
    <row r="37" spans="1:40" ht="12.75">
      <c r="A37" s="31">
        <v>29</v>
      </c>
      <c r="B37" s="32"/>
      <c r="C37" s="32"/>
      <c r="D37" s="32"/>
      <c r="E37" s="32"/>
      <c r="F37" s="32"/>
      <c r="G37" s="32">
        <v>2</v>
      </c>
      <c r="H37" s="32">
        <v>1</v>
      </c>
      <c r="I37" s="32"/>
      <c r="J37" s="33" t="s">
        <v>108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>
        <f t="shared" si="0"/>
        <v>1000</v>
      </c>
      <c r="AA37" s="34">
        <f t="shared" si="1"/>
        <v>1086.9565217391305</v>
      </c>
      <c r="AB37" s="35">
        <v>0.92</v>
      </c>
      <c r="AC37" s="35">
        <v>220</v>
      </c>
      <c r="AD37" s="36">
        <f t="shared" si="2"/>
        <v>4.940711462450593</v>
      </c>
      <c r="AE37" s="38">
        <v>2.5</v>
      </c>
      <c r="AF37" s="38">
        <v>2.5</v>
      </c>
      <c r="AG37" s="38">
        <v>2.5</v>
      </c>
      <c r="AH37" s="35">
        <v>20</v>
      </c>
      <c r="AI37" s="35"/>
      <c r="AJ37" s="52" t="s">
        <v>48</v>
      </c>
      <c r="AK37" s="34"/>
      <c r="AL37" s="34">
        <f>AA37</f>
        <v>1086.9565217391305</v>
      </c>
      <c r="AM37" s="34"/>
      <c r="AN37" s="32"/>
    </row>
    <row r="38" spans="1:40" ht="12.75">
      <c r="A38" s="31">
        <v>30</v>
      </c>
      <c r="B38" s="32"/>
      <c r="C38" s="32"/>
      <c r="D38" s="32"/>
      <c r="E38" s="32"/>
      <c r="F38" s="32">
        <v>10</v>
      </c>
      <c r="G38" s="32"/>
      <c r="H38" s="32"/>
      <c r="I38" s="32"/>
      <c r="J38" s="33" t="s">
        <v>104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>
        <f t="shared" si="0"/>
        <v>1500</v>
      </c>
      <c r="AA38" s="34">
        <f t="shared" si="1"/>
        <v>1630.4347826086955</v>
      </c>
      <c r="AB38" s="35">
        <v>0.92</v>
      </c>
      <c r="AC38" s="35">
        <v>220</v>
      </c>
      <c r="AD38" s="36">
        <f t="shared" si="2"/>
        <v>7.411067193675889</v>
      </c>
      <c r="AE38" s="38">
        <v>2.5</v>
      </c>
      <c r="AF38" s="38">
        <v>2.5</v>
      </c>
      <c r="AG38" s="38">
        <v>2.5</v>
      </c>
      <c r="AH38" s="35">
        <v>20</v>
      </c>
      <c r="AI38" s="35">
        <v>25</v>
      </c>
      <c r="AJ38" s="52" t="s">
        <v>48</v>
      </c>
      <c r="AK38" s="34"/>
      <c r="AL38" s="34"/>
      <c r="AM38" s="34">
        <f>AA38</f>
        <v>1630.4347826086955</v>
      </c>
      <c r="AN38" s="32"/>
    </row>
    <row r="39" spans="1:40" ht="12.75">
      <c r="A39" s="31">
        <v>31</v>
      </c>
      <c r="B39" s="32"/>
      <c r="C39" s="32"/>
      <c r="D39" s="32"/>
      <c r="E39" s="32"/>
      <c r="F39" s="32"/>
      <c r="G39" s="32">
        <v>6</v>
      </c>
      <c r="H39" s="32"/>
      <c r="I39" s="32"/>
      <c r="J39" s="33" t="s">
        <v>109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>
        <f t="shared" si="0"/>
        <v>1200</v>
      </c>
      <c r="AA39" s="34">
        <f t="shared" si="1"/>
        <v>1304.3478260869565</v>
      </c>
      <c r="AB39" s="35">
        <v>0.92</v>
      </c>
      <c r="AC39" s="35">
        <v>220</v>
      </c>
      <c r="AD39" s="36">
        <f t="shared" si="2"/>
        <v>5.928853754940711</v>
      </c>
      <c r="AE39" s="38">
        <v>2.5</v>
      </c>
      <c r="AF39" s="38">
        <v>2.5</v>
      </c>
      <c r="AG39" s="38">
        <v>2.5</v>
      </c>
      <c r="AH39" s="35">
        <v>20</v>
      </c>
      <c r="AI39" s="35"/>
      <c r="AJ39" s="52" t="s">
        <v>48</v>
      </c>
      <c r="AK39" s="34">
        <f>AA39</f>
        <v>1304.3478260869565</v>
      </c>
      <c r="AL39" s="34"/>
      <c r="AM39" s="34"/>
      <c r="AN39" s="32"/>
    </row>
    <row r="40" spans="1:40" ht="12.75">
      <c r="A40" s="31">
        <v>32</v>
      </c>
      <c r="B40" s="32"/>
      <c r="C40" s="32"/>
      <c r="D40" s="32"/>
      <c r="E40" s="32"/>
      <c r="F40" s="32"/>
      <c r="G40" s="32">
        <v>8</v>
      </c>
      <c r="H40" s="32"/>
      <c r="I40" s="32"/>
      <c r="J40" s="33" t="s">
        <v>109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4">
        <f t="shared" si="0"/>
        <v>1600</v>
      </c>
      <c r="AA40" s="34">
        <f t="shared" si="1"/>
        <v>1739.1304347826085</v>
      </c>
      <c r="AB40" s="35">
        <v>0.92</v>
      </c>
      <c r="AC40" s="35">
        <v>220</v>
      </c>
      <c r="AD40" s="36">
        <f t="shared" si="2"/>
        <v>7.905138339920947</v>
      </c>
      <c r="AE40" s="38">
        <v>2.5</v>
      </c>
      <c r="AF40" s="38">
        <v>2.5</v>
      </c>
      <c r="AG40" s="38">
        <v>2.5</v>
      </c>
      <c r="AH40" s="35">
        <v>20</v>
      </c>
      <c r="AI40" s="35"/>
      <c r="AJ40" s="52" t="s">
        <v>48</v>
      </c>
      <c r="AK40" s="34"/>
      <c r="AL40" s="34">
        <f>AA40</f>
        <v>1739.1304347826085</v>
      </c>
      <c r="AM40" s="34"/>
      <c r="AN40" s="32"/>
    </row>
    <row r="41" spans="1:40" ht="12.75">
      <c r="A41" s="31">
        <v>33</v>
      </c>
      <c r="B41" s="32"/>
      <c r="C41" s="32"/>
      <c r="D41" s="32"/>
      <c r="E41" s="32"/>
      <c r="F41" s="32"/>
      <c r="G41" s="32">
        <v>8</v>
      </c>
      <c r="H41" s="32"/>
      <c r="I41" s="32"/>
      <c r="J41" s="33" t="s">
        <v>109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4">
        <f t="shared" si="0"/>
        <v>1600</v>
      </c>
      <c r="AA41" s="34">
        <f t="shared" si="1"/>
        <v>1739.1304347826085</v>
      </c>
      <c r="AB41" s="35">
        <v>0.92</v>
      </c>
      <c r="AC41" s="35">
        <v>220</v>
      </c>
      <c r="AD41" s="36">
        <f t="shared" si="2"/>
        <v>7.905138339920947</v>
      </c>
      <c r="AE41" s="38">
        <v>2.5</v>
      </c>
      <c r="AF41" s="38">
        <v>2.5</v>
      </c>
      <c r="AG41" s="38">
        <v>2.5</v>
      </c>
      <c r="AH41" s="35">
        <v>20</v>
      </c>
      <c r="AI41" s="35"/>
      <c r="AJ41" s="52" t="s">
        <v>48</v>
      </c>
      <c r="AK41" s="34"/>
      <c r="AL41" s="34"/>
      <c r="AM41" s="34">
        <f>AA41</f>
        <v>1739.1304347826085</v>
      </c>
      <c r="AN41" s="34"/>
    </row>
    <row r="42" spans="1:40" ht="12.75">
      <c r="A42" s="31">
        <v>34</v>
      </c>
      <c r="B42" s="32"/>
      <c r="C42" s="32"/>
      <c r="D42" s="32"/>
      <c r="E42" s="32"/>
      <c r="F42" s="32"/>
      <c r="G42" s="32">
        <v>6</v>
      </c>
      <c r="H42" s="32"/>
      <c r="I42" s="32"/>
      <c r="J42" s="33" t="s">
        <v>110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4">
        <f t="shared" si="0"/>
        <v>1200</v>
      </c>
      <c r="AA42" s="34">
        <f t="shared" si="1"/>
        <v>1304.3478260869565</v>
      </c>
      <c r="AB42" s="35">
        <v>0.92</v>
      </c>
      <c r="AC42" s="35">
        <v>220</v>
      </c>
      <c r="AD42" s="36">
        <f t="shared" si="2"/>
        <v>5.928853754940711</v>
      </c>
      <c r="AE42" s="38">
        <v>2.5</v>
      </c>
      <c r="AF42" s="38">
        <v>2.5</v>
      </c>
      <c r="AG42" s="38">
        <v>2.5</v>
      </c>
      <c r="AH42" s="35">
        <v>20</v>
      </c>
      <c r="AI42" s="35"/>
      <c r="AJ42" s="52" t="s">
        <v>48</v>
      </c>
      <c r="AK42" s="34">
        <f aca="true" t="shared" si="4" ref="AK42:AK43">AA42</f>
        <v>1304.3478260869565</v>
      </c>
      <c r="AL42" s="34"/>
      <c r="AM42" s="34"/>
      <c r="AN42" s="34"/>
    </row>
    <row r="43" spans="1:40" s="53" customFormat="1" ht="12.75">
      <c r="A43" s="31">
        <v>35</v>
      </c>
      <c r="B43" s="32"/>
      <c r="C43" s="32"/>
      <c r="D43" s="32"/>
      <c r="E43" s="32"/>
      <c r="F43" s="32"/>
      <c r="G43" s="32">
        <v>6</v>
      </c>
      <c r="H43" s="32"/>
      <c r="I43" s="32"/>
      <c r="J43" s="33" t="s">
        <v>111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4">
        <f t="shared" si="0"/>
        <v>1200</v>
      </c>
      <c r="AA43" s="34">
        <f t="shared" si="1"/>
        <v>1304.3478260869565</v>
      </c>
      <c r="AB43" s="35">
        <v>0.92</v>
      </c>
      <c r="AC43" s="35">
        <v>220</v>
      </c>
      <c r="AD43" s="36">
        <f t="shared" si="2"/>
        <v>5.928853754940711</v>
      </c>
      <c r="AE43" s="38">
        <v>2.5</v>
      </c>
      <c r="AF43" s="38">
        <v>2.5</v>
      </c>
      <c r="AG43" s="38">
        <v>2.5</v>
      </c>
      <c r="AH43" s="35">
        <v>20</v>
      </c>
      <c r="AI43" s="35">
        <v>25</v>
      </c>
      <c r="AJ43" s="52" t="s">
        <v>48</v>
      </c>
      <c r="AK43" s="34">
        <f t="shared" si="4"/>
        <v>1304.3478260869565</v>
      </c>
      <c r="AL43" s="34"/>
      <c r="AM43" s="34"/>
      <c r="AN43" s="32"/>
    </row>
    <row r="44" spans="1:40" ht="12.75">
      <c r="A44" s="31">
        <v>36</v>
      </c>
      <c r="B44" s="32"/>
      <c r="C44" s="32"/>
      <c r="D44" s="32"/>
      <c r="E44" s="32"/>
      <c r="F44" s="32"/>
      <c r="G44" s="32">
        <v>1</v>
      </c>
      <c r="H44" s="32">
        <v>1</v>
      </c>
      <c r="I44" s="32"/>
      <c r="J44" s="33" t="s">
        <v>111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4">
        <f t="shared" si="0"/>
        <v>800</v>
      </c>
      <c r="AA44" s="34">
        <f t="shared" si="1"/>
        <v>869.5652173913043</v>
      </c>
      <c r="AB44" s="35">
        <v>0.92</v>
      </c>
      <c r="AC44" s="35">
        <v>220</v>
      </c>
      <c r="AD44" s="36">
        <f t="shared" si="2"/>
        <v>3.9525691699604737</v>
      </c>
      <c r="AE44" s="38">
        <v>2.5</v>
      </c>
      <c r="AF44" s="38">
        <v>2.5</v>
      </c>
      <c r="AG44" s="38">
        <v>2.5</v>
      </c>
      <c r="AH44" s="35">
        <v>20</v>
      </c>
      <c r="AI44" s="35">
        <v>25</v>
      </c>
      <c r="AJ44" s="52" t="s">
        <v>48</v>
      </c>
      <c r="AK44" s="34"/>
      <c r="AL44" s="34">
        <f aca="true" t="shared" si="5" ref="AL44:AL45">AA44</f>
        <v>869.5652173913043</v>
      </c>
      <c r="AM44" s="34"/>
      <c r="AN44" s="32"/>
    </row>
    <row r="45" spans="1:40" ht="12.75">
      <c r="A45" s="31">
        <v>37</v>
      </c>
      <c r="B45" s="32"/>
      <c r="C45" s="32"/>
      <c r="D45" s="32"/>
      <c r="E45" s="32"/>
      <c r="F45" s="32"/>
      <c r="G45" s="32">
        <v>10</v>
      </c>
      <c r="H45" s="32"/>
      <c r="I45" s="32"/>
      <c r="J45" s="33" t="s">
        <v>112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>
        <f t="shared" si="0"/>
        <v>2000</v>
      </c>
      <c r="AA45" s="34">
        <f t="shared" si="1"/>
        <v>2173.913043478261</v>
      </c>
      <c r="AB45" s="35">
        <v>0.92</v>
      </c>
      <c r="AC45" s="35">
        <v>220</v>
      </c>
      <c r="AD45" s="36">
        <f t="shared" si="2"/>
        <v>9.881422924901186</v>
      </c>
      <c r="AE45" s="38">
        <v>2.5</v>
      </c>
      <c r="AF45" s="38">
        <v>2.5</v>
      </c>
      <c r="AG45" s="38">
        <v>2.5</v>
      </c>
      <c r="AH45" s="35">
        <v>20</v>
      </c>
      <c r="AI45" s="35"/>
      <c r="AJ45" s="52" t="s">
        <v>48</v>
      </c>
      <c r="AK45" s="34"/>
      <c r="AL45" s="34">
        <f t="shared" si="5"/>
        <v>2173.913043478261</v>
      </c>
      <c r="AM45" s="34"/>
      <c r="AN45" s="32"/>
    </row>
    <row r="46" spans="1:40" ht="12.75">
      <c r="A46" s="31">
        <v>38</v>
      </c>
      <c r="B46" s="32"/>
      <c r="C46" s="32"/>
      <c r="D46" s="32"/>
      <c r="E46" s="32"/>
      <c r="F46" s="32"/>
      <c r="G46" s="32"/>
      <c r="H46" s="32"/>
      <c r="I46" s="32">
        <v>1</v>
      </c>
      <c r="J46" s="33" t="s">
        <v>113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4">
        <f t="shared" si="0"/>
        <v>4500</v>
      </c>
      <c r="AA46" s="34">
        <f t="shared" si="1"/>
        <v>4891.304347826087</v>
      </c>
      <c r="AB46" s="35">
        <v>0.92</v>
      </c>
      <c r="AC46" s="35">
        <v>220</v>
      </c>
      <c r="AD46" s="36">
        <f t="shared" si="2"/>
        <v>22.233201581027668</v>
      </c>
      <c r="AE46" s="38">
        <v>6</v>
      </c>
      <c r="AF46" s="38">
        <v>6</v>
      </c>
      <c r="AG46" s="38">
        <v>6</v>
      </c>
      <c r="AH46" s="35">
        <v>32</v>
      </c>
      <c r="AI46" s="35">
        <v>40</v>
      </c>
      <c r="AJ46" s="52" t="s">
        <v>48</v>
      </c>
      <c r="AK46" s="34">
        <f>AA46</f>
        <v>4891.304347826087</v>
      </c>
      <c r="AL46" s="34"/>
      <c r="AM46" s="34"/>
      <c r="AN46" s="32"/>
    </row>
    <row r="47" spans="1:40" ht="12.75">
      <c r="A47" s="31">
        <v>39</v>
      </c>
      <c r="B47" s="32"/>
      <c r="C47" s="32"/>
      <c r="D47" s="32"/>
      <c r="E47" s="32"/>
      <c r="F47" s="32"/>
      <c r="G47" s="32"/>
      <c r="H47" s="32"/>
      <c r="I47" s="32">
        <v>1</v>
      </c>
      <c r="J47" s="33" t="s">
        <v>113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4">
        <f t="shared" si="0"/>
        <v>4500</v>
      </c>
      <c r="AA47" s="34">
        <f t="shared" si="1"/>
        <v>4891.304347826087</v>
      </c>
      <c r="AB47" s="35">
        <v>0.92</v>
      </c>
      <c r="AC47" s="35">
        <v>220</v>
      </c>
      <c r="AD47" s="36">
        <f t="shared" si="2"/>
        <v>22.233201581027668</v>
      </c>
      <c r="AE47" s="38">
        <v>6</v>
      </c>
      <c r="AF47" s="38">
        <v>6</v>
      </c>
      <c r="AG47" s="38">
        <v>6</v>
      </c>
      <c r="AH47" s="35">
        <v>32</v>
      </c>
      <c r="AI47" s="35">
        <v>40</v>
      </c>
      <c r="AJ47" s="52" t="s">
        <v>48</v>
      </c>
      <c r="AK47" s="34"/>
      <c r="AL47" s="34">
        <f>AA47</f>
        <v>4891.304347826087</v>
      </c>
      <c r="AM47" s="34"/>
      <c r="AN47" s="32"/>
    </row>
    <row r="48" spans="1:40" ht="12.75">
      <c r="A48" s="31">
        <v>40</v>
      </c>
      <c r="B48" s="32"/>
      <c r="C48" s="32"/>
      <c r="D48" s="32"/>
      <c r="E48" s="32"/>
      <c r="F48" s="32"/>
      <c r="G48" s="32"/>
      <c r="H48" s="32"/>
      <c r="I48" s="32">
        <v>1</v>
      </c>
      <c r="J48" s="33" t="s">
        <v>113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4">
        <f t="shared" si="0"/>
        <v>4500</v>
      </c>
      <c r="AA48" s="34">
        <f t="shared" si="1"/>
        <v>4891.304347826087</v>
      </c>
      <c r="AB48" s="35">
        <v>0.92</v>
      </c>
      <c r="AC48" s="35">
        <v>220</v>
      </c>
      <c r="AD48" s="36">
        <f t="shared" si="2"/>
        <v>22.233201581027668</v>
      </c>
      <c r="AE48" s="38">
        <v>6</v>
      </c>
      <c r="AF48" s="38">
        <v>6</v>
      </c>
      <c r="AG48" s="38">
        <v>6</v>
      </c>
      <c r="AH48" s="35">
        <v>32</v>
      </c>
      <c r="AI48" s="35">
        <v>40</v>
      </c>
      <c r="AJ48" s="52" t="s">
        <v>48</v>
      </c>
      <c r="AK48" s="34"/>
      <c r="AL48" s="34"/>
      <c r="AM48" s="34">
        <f>AA48</f>
        <v>4891.304347826087</v>
      </c>
      <c r="AN48" s="32"/>
    </row>
    <row r="49" spans="1:40" ht="12.75">
      <c r="A49" s="31">
        <v>41</v>
      </c>
      <c r="B49" s="32"/>
      <c r="C49" s="32"/>
      <c r="D49" s="32"/>
      <c r="E49" s="32"/>
      <c r="F49" s="32"/>
      <c r="G49" s="32"/>
      <c r="H49" s="32"/>
      <c r="I49" s="32">
        <v>1</v>
      </c>
      <c r="J49" s="33" t="s">
        <v>114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>
        <f t="shared" si="0"/>
        <v>4500</v>
      </c>
      <c r="AA49" s="34">
        <f t="shared" si="1"/>
        <v>4891.304347826087</v>
      </c>
      <c r="AB49" s="35">
        <v>0.92</v>
      </c>
      <c r="AC49" s="35">
        <v>220</v>
      </c>
      <c r="AD49" s="36">
        <f t="shared" si="2"/>
        <v>22.233201581027668</v>
      </c>
      <c r="AE49" s="38">
        <v>6</v>
      </c>
      <c r="AF49" s="38">
        <v>6</v>
      </c>
      <c r="AG49" s="38">
        <v>6</v>
      </c>
      <c r="AH49" s="35">
        <v>32</v>
      </c>
      <c r="AI49" s="35">
        <v>40</v>
      </c>
      <c r="AJ49" s="52" t="s">
        <v>48</v>
      </c>
      <c r="AK49" s="34">
        <f>AA49</f>
        <v>4891.304347826087</v>
      </c>
      <c r="AL49" s="34"/>
      <c r="AM49" s="34"/>
      <c r="AN49" s="32"/>
    </row>
    <row r="50" spans="1:40" ht="12.75">
      <c r="A50" s="31">
        <v>42</v>
      </c>
      <c r="B50" s="32"/>
      <c r="C50" s="32"/>
      <c r="D50" s="32"/>
      <c r="E50" s="32"/>
      <c r="F50" s="32"/>
      <c r="G50" s="32"/>
      <c r="H50" s="32"/>
      <c r="I50" s="32">
        <v>1</v>
      </c>
      <c r="J50" s="33" t="s">
        <v>114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4">
        <f t="shared" si="0"/>
        <v>4500</v>
      </c>
      <c r="AA50" s="34">
        <f t="shared" si="1"/>
        <v>4891.304347826087</v>
      </c>
      <c r="AB50" s="35">
        <v>0.92</v>
      </c>
      <c r="AC50" s="35">
        <v>220</v>
      </c>
      <c r="AD50" s="36">
        <f t="shared" si="2"/>
        <v>22.233201581027668</v>
      </c>
      <c r="AE50" s="38">
        <v>6</v>
      </c>
      <c r="AF50" s="38">
        <v>6</v>
      </c>
      <c r="AG50" s="38">
        <v>6</v>
      </c>
      <c r="AH50" s="35">
        <v>32</v>
      </c>
      <c r="AI50" s="35">
        <v>40</v>
      </c>
      <c r="AJ50" s="52" t="s">
        <v>48</v>
      </c>
      <c r="AK50" s="34"/>
      <c r="AL50" s="34">
        <f>AA50</f>
        <v>4891.304347826087</v>
      </c>
      <c r="AM50" s="34"/>
      <c r="AN50" s="32"/>
    </row>
    <row r="51" spans="1:40" ht="12.75">
      <c r="A51" s="31">
        <v>43</v>
      </c>
      <c r="B51" s="32"/>
      <c r="C51" s="32"/>
      <c r="D51" s="32"/>
      <c r="E51" s="32"/>
      <c r="F51" s="32"/>
      <c r="G51" s="32"/>
      <c r="H51" s="32"/>
      <c r="I51" s="32">
        <v>1</v>
      </c>
      <c r="J51" s="33" t="s">
        <v>114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4">
        <f t="shared" si="0"/>
        <v>4500</v>
      </c>
      <c r="AA51" s="34">
        <f t="shared" si="1"/>
        <v>4891.304347826087</v>
      </c>
      <c r="AB51" s="35">
        <v>0.92</v>
      </c>
      <c r="AC51" s="35">
        <v>220</v>
      </c>
      <c r="AD51" s="36">
        <f t="shared" si="2"/>
        <v>22.233201581027668</v>
      </c>
      <c r="AE51" s="38">
        <v>6</v>
      </c>
      <c r="AF51" s="38">
        <v>6</v>
      </c>
      <c r="AG51" s="38">
        <v>6</v>
      </c>
      <c r="AH51" s="35">
        <v>32</v>
      </c>
      <c r="AI51" s="35">
        <v>40</v>
      </c>
      <c r="AJ51" s="52" t="s">
        <v>48</v>
      </c>
      <c r="AK51" s="34"/>
      <c r="AL51" s="34"/>
      <c r="AM51" s="34">
        <f>AA51</f>
        <v>4891.304347826087</v>
      </c>
      <c r="AN51" s="34"/>
    </row>
    <row r="52" spans="1:40" ht="12.75">
      <c r="A52" s="31">
        <v>44</v>
      </c>
      <c r="B52" s="32"/>
      <c r="C52" s="32"/>
      <c r="D52" s="32"/>
      <c r="E52" s="32"/>
      <c r="F52" s="32">
        <v>8</v>
      </c>
      <c r="G52" s="32"/>
      <c r="H52" s="32"/>
      <c r="I52" s="32"/>
      <c r="J52" s="33" t="s">
        <v>115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4">
        <f t="shared" si="0"/>
        <v>1200</v>
      </c>
      <c r="AA52" s="34">
        <f t="shared" si="1"/>
        <v>1304.3478260869565</v>
      </c>
      <c r="AB52" s="35">
        <v>0.92</v>
      </c>
      <c r="AC52" s="35">
        <v>220</v>
      </c>
      <c r="AD52" s="36">
        <f t="shared" si="2"/>
        <v>5.928853754940711</v>
      </c>
      <c r="AE52" s="38">
        <v>2.5</v>
      </c>
      <c r="AF52" s="38">
        <v>2.5</v>
      </c>
      <c r="AG52" s="38">
        <v>2.5</v>
      </c>
      <c r="AH52" s="35">
        <v>20</v>
      </c>
      <c r="AI52" s="35"/>
      <c r="AJ52" s="52" t="s">
        <v>48</v>
      </c>
      <c r="AK52" s="34">
        <f>AA52</f>
        <v>1304.3478260869565</v>
      </c>
      <c r="AL52" s="34"/>
      <c r="AM52" s="34"/>
      <c r="AN52" s="34"/>
    </row>
    <row r="53" spans="1:40" ht="12.75">
      <c r="A53" s="31">
        <v>45</v>
      </c>
      <c r="B53" s="32"/>
      <c r="C53" s="32"/>
      <c r="D53" s="32"/>
      <c r="E53" s="32"/>
      <c r="F53" s="32"/>
      <c r="G53" s="32"/>
      <c r="H53" s="32"/>
      <c r="I53" s="32"/>
      <c r="J53" s="33" t="s">
        <v>116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4">
        <f>'QFL1-1'!T17</f>
        <v>6384</v>
      </c>
      <c r="AA53" s="34">
        <f>'QFL1-1'!U17</f>
        <v>6939.130434782608</v>
      </c>
      <c r="AB53" s="40">
        <f>'QFL1-1'!V17</f>
        <v>0.92</v>
      </c>
      <c r="AC53" s="41">
        <f>'QFL1-1'!W17</f>
        <v>380</v>
      </c>
      <c r="AD53" s="36">
        <f>'QFL1-1'!X17</f>
        <v>10.513833992094861</v>
      </c>
      <c r="AE53" s="38">
        <f>'QFL1-1'!Y17</f>
        <v>0</v>
      </c>
      <c r="AF53" s="38">
        <f>'QFL1-1'!Z17</f>
        <v>4</v>
      </c>
      <c r="AG53" s="38">
        <f>'QFL1-1'!AA17</f>
        <v>4</v>
      </c>
      <c r="AH53" s="41">
        <f>'QFL1-1'!AB17</f>
        <v>25</v>
      </c>
      <c r="AI53" s="35"/>
      <c r="AJ53" s="52" t="s">
        <v>48</v>
      </c>
      <c r="AK53" s="34"/>
      <c r="AL53" s="34"/>
      <c r="AM53" s="34"/>
      <c r="AN53" s="34">
        <f aca="true" t="shared" si="6" ref="AN53:AN57">AA53</f>
        <v>6939.130434782608</v>
      </c>
    </row>
    <row r="54" spans="1:40" ht="12.75">
      <c r="A54" s="31">
        <v>46</v>
      </c>
      <c r="B54" s="32"/>
      <c r="C54" s="32"/>
      <c r="D54" s="32"/>
      <c r="E54" s="32"/>
      <c r="F54" s="32"/>
      <c r="G54" s="32"/>
      <c r="H54" s="32"/>
      <c r="I54" s="32"/>
      <c r="J54" s="33" t="s">
        <v>117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4">
        <f>'QFL2-1'!T17</f>
        <v>6384</v>
      </c>
      <c r="AA54" s="34">
        <f>'QFL2-1'!U17</f>
        <v>6939.130434782608</v>
      </c>
      <c r="AB54" s="40">
        <f>'QFL2-1'!V17</f>
        <v>0.92</v>
      </c>
      <c r="AC54" s="41">
        <f>'QFL2-1'!W17</f>
        <v>380</v>
      </c>
      <c r="AD54" s="36">
        <f>'QFL2-1'!X17</f>
        <v>10.513833992094861</v>
      </c>
      <c r="AE54" s="38">
        <f>'QFL2-1'!Y17</f>
        <v>0</v>
      </c>
      <c r="AF54" s="38">
        <f>'QFL2-1'!Z17</f>
        <v>4</v>
      </c>
      <c r="AG54" s="38">
        <f>'QFL2-1'!AA17</f>
        <v>4</v>
      </c>
      <c r="AH54" s="41">
        <f>'QFL2-1'!AB17</f>
        <v>25</v>
      </c>
      <c r="AI54" s="35"/>
      <c r="AJ54" s="52" t="s">
        <v>48</v>
      </c>
      <c r="AK54" s="34"/>
      <c r="AL54" s="34"/>
      <c r="AM54" s="34"/>
      <c r="AN54" s="34">
        <f t="shared" si="6"/>
        <v>6939.130434782608</v>
      </c>
    </row>
    <row r="55" spans="1:40" ht="12.75">
      <c r="A55" s="31">
        <v>47</v>
      </c>
      <c r="B55" s="32"/>
      <c r="C55" s="32"/>
      <c r="D55" s="32"/>
      <c r="E55" s="32"/>
      <c r="F55" s="32"/>
      <c r="G55" s="32"/>
      <c r="H55" s="32"/>
      <c r="I55" s="32"/>
      <c r="J55" s="33" t="s">
        <v>118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4">
        <f>'QDF-S'!W27</f>
        <v>455636</v>
      </c>
      <c r="AA55" s="34">
        <f>'QDF-S'!X27</f>
        <v>495256.52173913043</v>
      </c>
      <c r="AB55" s="40">
        <f>'QDF-S'!Y27</f>
        <v>0.92</v>
      </c>
      <c r="AC55" s="41">
        <f>'QDF-S'!Z27</f>
        <v>380</v>
      </c>
      <c r="AD55" s="36">
        <f>'QDF-S'!AA27</f>
        <v>750.3886693017128</v>
      </c>
      <c r="AE55" s="38">
        <f>'QDF-S'!AB27</f>
        <v>0</v>
      </c>
      <c r="AF55" s="38">
        <f>'QDF-S'!AC27</f>
        <v>0</v>
      </c>
      <c r="AG55" s="38">
        <f>'QDF-S'!AD27</f>
        <v>0</v>
      </c>
      <c r="AH55" s="41">
        <f>'QDF-S'!AE27</f>
        <v>500</v>
      </c>
      <c r="AI55" s="35"/>
      <c r="AJ55" s="52" t="s">
        <v>48</v>
      </c>
      <c r="AK55" s="34"/>
      <c r="AL55" s="34"/>
      <c r="AM55" s="34"/>
      <c r="AN55" s="34">
        <f t="shared" si="6"/>
        <v>495256.52173913043</v>
      </c>
    </row>
    <row r="56" spans="1:40" ht="12.75">
      <c r="A56" s="31">
        <v>48</v>
      </c>
      <c r="B56" s="32"/>
      <c r="C56" s="32"/>
      <c r="D56" s="32"/>
      <c r="E56" s="32"/>
      <c r="F56" s="32"/>
      <c r="G56" s="32"/>
      <c r="H56" s="32"/>
      <c r="I56" s="32"/>
      <c r="J56" s="33" t="s">
        <v>119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4">
        <f>'QDF-1'!Y60</f>
        <v>163796</v>
      </c>
      <c r="AA56" s="34">
        <f>'QDF-1'!Z60</f>
        <v>178039.1304347826</v>
      </c>
      <c r="AB56" s="40">
        <f>'QDF-1'!AA60</f>
        <v>0.92</v>
      </c>
      <c r="AC56" s="41">
        <f>'QDF-1'!AB60</f>
        <v>380</v>
      </c>
      <c r="AD56" s="36">
        <f>'QDF-1'!AC60</f>
        <v>269.75625823451907</v>
      </c>
      <c r="AE56" s="38">
        <f>'QDF-1'!AD60</f>
        <v>0</v>
      </c>
      <c r="AF56" s="38">
        <f>'QDF-1'!AE60</f>
        <v>70</v>
      </c>
      <c r="AG56" s="38">
        <f>'QDF-1'!AF60</f>
        <v>35</v>
      </c>
      <c r="AH56" s="41">
        <f>'QDF-1'!AG60</f>
        <v>175</v>
      </c>
      <c r="AI56" s="35"/>
      <c r="AJ56" s="52" t="s">
        <v>48</v>
      </c>
      <c r="AK56" s="34"/>
      <c r="AL56" s="34"/>
      <c r="AM56" s="34"/>
      <c r="AN56" s="34">
        <f t="shared" si="6"/>
        <v>178039.1304347826</v>
      </c>
    </row>
    <row r="57" spans="1:40" ht="12.75">
      <c r="A57" s="31">
        <v>49</v>
      </c>
      <c r="B57" s="32"/>
      <c r="C57" s="32"/>
      <c r="D57" s="32"/>
      <c r="E57" s="32"/>
      <c r="F57" s="32"/>
      <c r="G57" s="32"/>
      <c r="H57" s="32"/>
      <c r="I57" s="32"/>
      <c r="J57" s="33" t="s">
        <v>120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4">
        <v>100000</v>
      </c>
      <c r="AA57" s="34">
        <f>Z57/AB57</f>
        <v>108695.65217391304</v>
      </c>
      <c r="AB57" s="35">
        <v>0.92</v>
      </c>
      <c r="AC57" s="35">
        <v>380</v>
      </c>
      <c r="AD57" s="36">
        <f>AA57/(380*SQRT(3))</f>
        <v>165.14595800618588</v>
      </c>
      <c r="AE57" s="55" t="s">
        <v>121</v>
      </c>
      <c r="AF57" s="38">
        <v>50</v>
      </c>
      <c r="AG57" s="38">
        <v>25</v>
      </c>
      <c r="AH57" s="35">
        <v>125</v>
      </c>
      <c r="AI57" s="35"/>
      <c r="AJ57" s="52" t="s">
        <v>48</v>
      </c>
      <c r="AK57" s="34"/>
      <c r="AL57" s="34"/>
      <c r="AM57" s="34"/>
      <c r="AN57" s="34">
        <f t="shared" si="6"/>
        <v>108695.65217391304</v>
      </c>
    </row>
    <row r="58" spans="1:40" ht="12.75">
      <c r="A58" s="31">
        <v>50</v>
      </c>
      <c r="B58" s="32"/>
      <c r="C58" s="32"/>
      <c r="D58" s="32"/>
      <c r="E58" s="32"/>
      <c r="F58" s="32"/>
      <c r="G58" s="32"/>
      <c r="H58" s="32"/>
      <c r="I58" s="32"/>
      <c r="J58" s="33" t="s">
        <v>122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4">
        <v>43704</v>
      </c>
      <c r="AA58" s="34">
        <v>47504.34782608695</v>
      </c>
      <c r="AB58" s="35">
        <v>0.92</v>
      </c>
      <c r="AC58" s="35">
        <v>380</v>
      </c>
      <c r="AD58" s="36">
        <v>72.17538948702347</v>
      </c>
      <c r="AE58" s="38" t="s">
        <v>123</v>
      </c>
      <c r="AF58" s="38">
        <v>35</v>
      </c>
      <c r="AG58" s="38">
        <v>16</v>
      </c>
      <c r="AH58" s="35">
        <v>60</v>
      </c>
      <c r="AI58" s="35"/>
      <c r="AJ58" s="52"/>
      <c r="AK58" s="34"/>
      <c r="AL58" s="34"/>
      <c r="AM58" s="34"/>
      <c r="AN58" s="34"/>
    </row>
    <row r="59" spans="1:40" ht="12.75">
      <c r="A59" s="31">
        <v>51</v>
      </c>
      <c r="B59" s="32"/>
      <c r="C59" s="32"/>
      <c r="D59" s="32"/>
      <c r="E59" s="32"/>
      <c r="F59" s="32"/>
      <c r="G59" s="32"/>
      <c r="H59" s="32"/>
      <c r="I59" s="32"/>
      <c r="J59" s="33" t="s">
        <v>124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4">
        <f>'QF-EL'!T13</f>
        <v>2448</v>
      </c>
      <c r="AA59" s="34">
        <f>'QF-EL'!U13</f>
        <v>2660.8695652173915</v>
      </c>
      <c r="AB59" s="40">
        <f>'QF-EL'!V13</f>
        <v>0.92</v>
      </c>
      <c r="AC59" s="41">
        <f>'QF-EL'!W13</f>
        <v>380</v>
      </c>
      <c r="AD59" s="36">
        <f>'QF-EL'!X13</f>
        <v>4.04277305199143</v>
      </c>
      <c r="AE59" s="38">
        <f>'QF-EL'!Y13</f>
        <v>0</v>
      </c>
      <c r="AF59" s="38">
        <f>'QF-EL'!Z13</f>
        <v>6</v>
      </c>
      <c r="AG59" s="38">
        <f>'QF-EL'!AA13</f>
        <v>6</v>
      </c>
      <c r="AH59" s="41">
        <f>'QF-EL'!AB13</f>
        <v>32</v>
      </c>
      <c r="AI59" s="35"/>
      <c r="AJ59" s="52"/>
      <c r="AK59" s="34"/>
      <c r="AL59" s="34"/>
      <c r="AM59" s="34"/>
      <c r="AN59" s="34"/>
    </row>
    <row r="60" spans="1:40" ht="12.75">
      <c r="A60" s="31">
        <v>52</v>
      </c>
      <c r="B60" s="32"/>
      <c r="C60" s="32"/>
      <c r="D60" s="32"/>
      <c r="E60" s="32"/>
      <c r="F60" s="32"/>
      <c r="G60" s="32"/>
      <c r="H60" s="32"/>
      <c r="I60" s="32"/>
      <c r="J60" s="33" t="s">
        <v>64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A60" s="34"/>
      <c r="AB60" s="35"/>
      <c r="AC60" s="35"/>
      <c r="AD60" s="36"/>
      <c r="AE60" s="38"/>
      <c r="AF60" s="38"/>
      <c r="AG60" s="38"/>
      <c r="AH60" s="35"/>
      <c r="AI60" s="35"/>
      <c r="AJ60" s="52"/>
      <c r="AK60" s="34"/>
      <c r="AL60" s="34"/>
      <c r="AM60" s="34"/>
      <c r="AN60" s="34"/>
    </row>
    <row r="61" spans="1:40" ht="12.75">
      <c r="A61" s="31">
        <v>53</v>
      </c>
      <c r="B61" s="32"/>
      <c r="C61" s="32"/>
      <c r="D61" s="32"/>
      <c r="E61" s="32"/>
      <c r="F61" s="32"/>
      <c r="G61" s="32"/>
      <c r="H61" s="32"/>
      <c r="I61" s="32"/>
      <c r="J61" s="33" t="s">
        <v>64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4"/>
      <c r="AA61" s="34"/>
      <c r="AB61" s="35"/>
      <c r="AC61" s="35"/>
      <c r="AD61" s="36"/>
      <c r="AE61" s="38"/>
      <c r="AF61" s="38"/>
      <c r="AG61" s="38"/>
      <c r="AH61" s="35"/>
      <c r="AI61" s="35"/>
      <c r="AJ61" s="52"/>
      <c r="AK61" s="34"/>
      <c r="AL61" s="34"/>
      <c r="AM61" s="34"/>
      <c r="AN61" s="34"/>
    </row>
    <row r="62" spans="1:40" ht="12.75">
      <c r="A62" s="31">
        <v>54</v>
      </c>
      <c r="B62" s="32"/>
      <c r="C62" s="32"/>
      <c r="D62" s="32"/>
      <c r="E62" s="32"/>
      <c r="F62" s="32"/>
      <c r="G62" s="32"/>
      <c r="H62" s="32"/>
      <c r="I62" s="32"/>
      <c r="J62" s="33" t="s">
        <v>64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4"/>
      <c r="AA62" s="34"/>
      <c r="AB62" s="35"/>
      <c r="AC62" s="35"/>
      <c r="AD62" s="36"/>
      <c r="AE62" s="38"/>
      <c r="AF62" s="38"/>
      <c r="AG62" s="38"/>
      <c r="AH62" s="35"/>
      <c r="AI62" s="35"/>
      <c r="AJ62" s="52"/>
      <c r="AK62" s="34"/>
      <c r="AL62" s="34"/>
      <c r="AM62" s="34"/>
      <c r="AN62" s="34"/>
    </row>
    <row r="63" spans="1:40" ht="12.75">
      <c r="A63" s="43" t="s">
        <v>65</v>
      </c>
      <c r="B63" s="43"/>
      <c r="C63" s="43"/>
      <c r="D63" s="43"/>
      <c r="E63" s="43"/>
      <c r="F63" s="43"/>
      <c r="G63" s="43"/>
      <c r="H63" s="43"/>
      <c r="I63" s="43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5">
        <f>SUM(Z9:Z62)</f>
        <v>858110</v>
      </c>
      <c r="AA63" s="45">
        <f>SUM(AA9:AA62)</f>
        <v>932728.2608695652</v>
      </c>
      <c r="AB63" s="46">
        <v>0.92</v>
      </c>
      <c r="AC63" s="46">
        <v>380</v>
      </c>
      <c r="AD63" s="47">
        <f>AA63/(380*SQRT(3))</f>
        <v>1417.1339802468815</v>
      </c>
      <c r="AE63" s="45" t="s">
        <v>125</v>
      </c>
      <c r="AF63" s="45" t="s">
        <v>126</v>
      </c>
      <c r="AG63" s="45" t="s">
        <v>127</v>
      </c>
      <c r="AH63" s="46">
        <v>800</v>
      </c>
      <c r="AI63" s="48"/>
      <c r="AJ63" s="46" t="s">
        <v>48</v>
      </c>
      <c r="AK63" s="49">
        <f>SUM(AK9:AK62)</f>
        <v>29060.86956521739</v>
      </c>
      <c r="AL63" s="49">
        <f>SUM(AL9:AL62)</f>
        <v>28752.173913043476</v>
      </c>
      <c r="AM63" s="49">
        <f>SUM(AM9:AM62)</f>
        <v>28880.434782608692</v>
      </c>
      <c r="AN63" s="49">
        <f>SUM(AN9:AN62)</f>
        <v>795869.5652173914</v>
      </c>
    </row>
    <row r="64" spans="1:15" ht="12.75">
      <c r="A64" s="50" t="s">
        <v>128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</sheetData>
  <sheetProtection selectLockedCells="1" selectUnlockedCells="1"/>
  <mergeCells count="76">
    <mergeCell ref="A1:AN2"/>
    <mergeCell ref="A3:AN3"/>
    <mergeCell ref="A4:A7"/>
    <mergeCell ref="B4:E7"/>
    <mergeCell ref="F4:I7"/>
    <mergeCell ref="J4:Y7"/>
    <mergeCell ref="Z4:Z8"/>
    <mergeCell ref="AA4:AA8"/>
    <mergeCell ref="AB4:AB8"/>
    <mergeCell ref="AC4:AC8"/>
    <mergeCell ref="AD4:AD8"/>
    <mergeCell ref="AE4:AE8"/>
    <mergeCell ref="AF4:AF8"/>
    <mergeCell ref="AG4:AG8"/>
    <mergeCell ref="AH4:AH8"/>
    <mergeCell ref="AI4:AI8"/>
    <mergeCell ref="AJ4:AJ8"/>
    <mergeCell ref="AK4:AN7"/>
    <mergeCell ref="J8:O8"/>
    <mergeCell ref="J9:Y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37:O37"/>
    <mergeCell ref="J38:O38"/>
    <mergeCell ref="J39:O39"/>
    <mergeCell ref="J40:O40"/>
    <mergeCell ref="J41:O41"/>
    <mergeCell ref="J42:O42"/>
    <mergeCell ref="J43:O43"/>
    <mergeCell ref="J44:O44"/>
    <mergeCell ref="J45:O45"/>
    <mergeCell ref="J46:O46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  <mergeCell ref="J56:O56"/>
    <mergeCell ref="J57:O57"/>
    <mergeCell ref="J58:O58"/>
    <mergeCell ref="J59:O59"/>
    <mergeCell ref="J60:O60"/>
    <mergeCell ref="J61:O61"/>
    <mergeCell ref="J62:O62"/>
    <mergeCell ref="A63:E63"/>
    <mergeCell ref="J63:Y63"/>
    <mergeCell ref="A64:O6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AI15"/>
  <sheetViews>
    <sheetView zoomScale="85" zoomScaleNormal="85" workbookViewId="0" topLeftCell="A1">
      <selection activeCell="AI15" sqref="AI15"/>
    </sheetView>
  </sheetViews>
  <sheetFormatPr defaultColWidth="8.00390625" defaultRowHeight="12.75"/>
  <cols>
    <col min="1" max="1" width="5.7109375" style="0" customWidth="1"/>
    <col min="2" max="2" width="6.28125" style="0" customWidth="1"/>
    <col min="3" max="4" width="6.140625" style="0" customWidth="1"/>
    <col min="5" max="5" width="9.00390625" style="0" customWidth="1"/>
    <col min="6" max="6" width="6.8515625" style="0" customWidth="1"/>
    <col min="7" max="7" width="5.00390625" style="0" customWidth="1"/>
    <col min="8" max="9" width="1.28515625" style="0" customWidth="1"/>
    <col min="10" max="10" width="5.8515625" style="0" customWidth="1"/>
    <col min="11" max="20" width="0" style="0" hidden="1" customWidth="1"/>
    <col min="21" max="21" width="15.57421875" style="0" customWidth="1"/>
    <col min="22" max="22" width="15.7109375" style="0" customWidth="1"/>
    <col min="23" max="16384" width="8.57421875" style="0" customWidth="1"/>
  </cols>
  <sheetData>
    <row r="1" spans="1:35" ht="12.75">
      <c r="A1" s="20" t="s">
        <v>129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2.75" customHeight="1">
      <c r="A4" s="22" t="s">
        <v>26</v>
      </c>
      <c r="B4" s="24" t="s">
        <v>28</v>
      </c>
      <c r="C4" s="24"/>
      <c r="D4" s="24"/>
      <c r="E4" s="25" t="s">
        <v>29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 t="s">
        <v>30</v>
      </c>
      <c r="V4" s="25" t="s">
        <v>31</v>
      </c>
      <c r="W4" s="26" t="s">
        <v>32</v>
      </c>
      <c r="X4" s="26" t="s">
        <v>33</v>
      </c>
      <c r="Y4" s="26" t="s">
        <v>34</v>
      </c>
      <c r="Z4" s="26" t="s">
        <v>35</v>
      </c>
      <c r="AA4" s="26" t="s">
        <v>36</v>
      </c>
      <c r="AB4" s="26" t="s">
        <v>37</v>
      </c>
      <c r="AC4" s="26" t="s">
        <v>38</v>
      </c>
      <c r="AD4" s="26" t="s">
        <v>39</v>
      </c>
      <c r="AE4" s="26" t="s">
        <v>40</v>
      </c>
      <c r="AF4" s="25" t="s">
        <v>41</v>
      </c>
      <c r="AG4" s="25"/>
      <c r="AH4" s="25"/>
      <c r="AI4" s="25"/>
    </row>
    <row r="5" spans="1:35" ht="12.75" customHeight="1">
      <c r="A5" s="22"/>
      <c r="B5" s="24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5"/>
      <c r="AG5" s="25"/>
      <c r="AH5" s="25"/>
      <c r="AI5" s="25"/>
    </row>
    <row r="6" spans="1:35" ht="12.75" customHeight="1">
      <c r="A6" s="22"/>
      <c r="B6" s="24"/>
      <c r="C6" s="24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6"/>
      <c r="Y6" s="26"/>
      <c r="Z6" s="26"/>
      <c r="AA6" s="26"/>
      <c r="AB6" s="26"/>
      <c r="AC6" s="26"/>
      <c r="AD6" s="26"/>
      <c r="AE6" s="26"/>
      <c r="AF6" s="25"/>
      <c r="AG6" s="25"/>
      <c r="AH6" s="25"/>
      <c r="AI6" s="25"/>
    </row>
    <row r="7" spans="1:35" ht="37.5" customHeight="1">
      <c r="A7" s="22"/>
      <c r="B7" s="24"/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5"/>
      <c r="AG7" s="25"/>
      <c r="AH7" s="25"/>
      <c r="AI7" s="25"/>
    </row>
    <row r="8" spans="1:35" ht="12.75">
      <c r="A8" s="27"/>
      <c r="B8" s="28">
        <v>200</v>
      </c>
      <c r="C8" s="28">
        <v>368</v>
      </c>
      <c r="D8" s="28">
        <v>7360</v>
      </c>
      <c r="E8" s="28" t="s">
        <v>42</v>
      </c>
      <c r="F8" s="28"/>
      <c r="G8" s="28"/>
      <c r="H8" s="28"/>
      <c r="I8" s="28"/>
      <c r="J8" s="28"/>
      <c r="K8" s="28">
        <v>20</v>
      </c>
      <c r="L8" s="29">
        <v>40</v>
      </c>
      <c r="M8" s="29">
        <v>60</v>
      </c>
      <c r="N8" s="29">
        <v>64</v>
      </c>
      <c r="O8" s="29">
        <v>32</v>
      </c>
      <c r="P8" s="29">
        <v>64</v>
      </c>
      <c r="Q8" s="29">
        <v>80</v>
      </c>
      <c r="R8" s="29">
        <v>160</v>
      </c>
      <c r="S8" s="29">
        <v>26</v>
      </c>
      <c r="T8" s="29">
        <v>52</v>
      </c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30" t="s">
        <v>43</v>
      </c>
      <c r="AG8" s="30" t="s">
        <v>44</v>
      </c>
      <c r="AH8" s="30" t="s">
        <v>45</v>
      </c>
      <c r="AI8" s="30" t="s">
        <v>46</v>
      </c>
    </row>
    <row r="9" spans="1:35" ht="12.75">
      <c r="A9" s="31">
        <v>1</v>
      </c>
      <c r="B9" s="32"/>
      <c r="C9" s="32"/>
      <c r="D9" s="32">
        <v>1</v>
      </c>
      <c r="E9" s="33" t="s">
        <v>130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>
        <f aca="true" t="shared" si="0" ref="U9:U11">(C$8*C9)+(B$8*B9)+(D$8*D9)</f>
        <v>7360</v>
      </c>
      <c r="V9" s="34">
        <f aca="true" t="shared" si="1" ref="V9:V11">U9/W9</f>
        <v>8000</v>
      </c>
      <c r="W9" s="35">
        <v>0.92</v>
      </c>
      <c r="X9" s="35">
        <v>380</v>
      </c>
      <c r="Y9" s="36">
        <f aca="true" t="shared" si="2" ref="Y9:Y10">V9/(380*SQRT(3))</f>
        <v>12.15474250925528</v>
      </c>
      <c r="Z9" s="38" t="s">
        <v>79</v>
      </c>
      <c r="AA9" s="38">
        <v>4</v>
      </c>
      <c r="AB9" s="38">
        <v>4</v>
      </c>
      <c r="AC9" s="35">
        <v>25</v>
      </c>
      <c r="AD9" s="35"/>
      <c r="AE9" s="39" t="s">
        <v>48</v>
      </c>
      <c r="AF9" s="34"/>
      <c r="AG9" s="34"/>
      <c r="AH9" s="34"/>
      <c r="AI9" s="34">
        <f aca="true" t="shared" si="3" ref="AI9:AI10">V9</f>
        <v>8000</v>
      </c>
    </row>
    <row r="10" spans="1:35" ht="12.75">
      <c r="A10" s="31">
        <v>2</v>
      </c>
      <c r="B10" s="32"/>
      <c r="C10" s="32">
        <v>1</v>
      </c>
      <c r="D10" s="32"/>
      <c r="E10" s="33" t="s">
        <v>131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>
        <f t="shared" si="0"/>
        <v>368</v>
      </c>
      <c r="V10" s="34">
        <f t="shared" si="1"/>
        <v>400</v>
      </c>
      <c r="W10" s="35">
        <v>0.92</v>
      </c>
      <c r="X10" s="35">
        <v>380</v>
      </c>
      <c r="Y10" s="36">
        <f t="shared" si="2"/>
        <v>0.607737125462764</v>
      </c>
      <c r="Z10" s="38" t="s">
        <v>75</v>
      </c>
      <c r="AA10" s="38">
        <v>2.5</v>
      </c>
      <c r="AB10" s="38">
        <v>2.5</v>
      </c>
      <c r="AC10" s="35">
        <v>20</v>
      </c>
      <c r="AD10" s="35"/>
      <c r="AE10" s="39" t="s">
        <v>48</v>
      </c>
      <c r="AF10" s="34"/>
      <c r="AG10" s="34"/>
      <c r="AH10" s="34"/>
      <c r="AI10" s="34">
        <f t="shared" si="3"/>
        <v>400</v>
      </c>
    </row>
    <row r="11" spans="1:35" ht="12.75">
      <c r="A11" s="31">
        <v>3</v>
      </c>
      <c r="B11" s="32">
        <v>2</v>
      </c>
      <c r="C11" s="32"/>
      <c r="D11" s="32"/>
      <c r="E11" s="33" t="s">
        <v>132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>
        <f t="shared" si="0"/>
        <v>400</v>
      </c>
      <c r="V11" s="34">
        <f t="shared" si="1"/>
        <v>434.78260869565213</v>
      </c>
      <c r="W11" s="35">
        <v>0.92</v>
      </c>
      <c r="X11" s="35">
        <v>220</v>
      </c>
      <c r="Y11" s="36">
        <f>V11/X11</f>
        <v>1.9762845849802368</v>
      </c>
      <c r="Z11" s="38">
        <v>2.5</v>
      </c>
      <c r="AA11" s="38">
        <v>2.5</v>
      </c>
      <c r="AB11" s="38">
        <v>2.5</v>
      </c>
      <c r="AC11" s="35">
        <v>20</v>
      </c>
      <c r="AD11" s="35"/>
      <c r="AE11" s="39" t="s">
        <v>48</v>
      </c>
      <c r="AF11" s="34">
        <f>V11</f>
        <v>434.78260869565213</v>
      </c>
      <c r="AG11" s="34"/>
      <c r="AH11" s="34"/>
      <c r="AI11" s="34"/>
    </row>
    <row r="12" spans="1:35" ht="12.75">
      <c r="A12" s="31">
        <v>4</v>
      </c>
      <c r="B12" s="32"/>
      <c r="C12" s="32"/>
      <c r="D12" s="32"/>
      <c r="E12" s="33" t="s">
        <v>64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5"/>
      <c r="X12" s="35"/>
      <c r="Y12" s="36"/>
      <c r="Z12" s="38"/>
      <c r="AA12" s="38"/>
      <c r="AB12" s="38"/>
      <c r="AC12" s="35"/>
      <c r="AD12" s="35"/>
      <c r="AE12" s="39"/>
      <c r="AF12" s="34"/>
      <c r="AG12" s="34"/>
      <c r="AH12" s="34"/>
      <c r="AI12" s="34"/>
    </row>
    <row r="13" spans="1:35" ht="12.75">
      <c r="A13" s="31">
        <v>5</v>
      </c>
      <c r="B13" s="32"/>
      <c r="C13" s="32"/>
      <c r="D13" s="32"/>
      <c r="E13" s="33" t="s">
        <v>64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4"/>
      <c r="W13" s="35"/>
      <c r="X13" s="35"/>
      <c r="Y13" s="36"/>
      <c r="Z13" s="38"/>
      <c r="AA13" s="38"/>
      <c r="AB13" s="38"/>
      <c r="AC13" s="35"/>
      <c r="AD13" s="35"/>
      <c r="AE13" s="39"/>
      <c r="AF13" s="34"/>
      <c r="AG13" s="34"/>
      <c r="AH13" s="34"/>
      <c r="AI13" s="34"/>
    </row>
    <row r="14" spans="1:35" ht="12.75">
      <c r="A14" s="31">
        <v>6</v>
      </c>
      <c r="B14" s="32"/>
      <c r="C14" s="32"/>
      <c r="D14" s="32"/>
      <c r="E14" s="33" t="s">
        <v>64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5"/>
      <c r="X14" s="35"/>
      <c r="Y14" s="36"/>
      <c r="Z14" s="38"/>
      <c r="AA14" s="38"/>
      <c r="AB14" s="38"/>
      <c r="AC14" s="35"/>
      <c r="AD14" s="35"/>
      <c r="AE14" s="39"/>
      <c r="AF14" s="34"/>
      <c r="AG14" s="34"/>
      <c r="AH14" s="34"/>
      <c r="AI14" s="34"/>
    </row>
    <row r="15" spans="1:35" ht="12.75">
      <c r="A15" s="43" t="s">
        <v>65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5">
        <f>SUM(U9:U14)</f>
        <v>8128</v>
      </c>
      <c r="V15" s="45">
        <f>SUM(V9:V14)</f>
        <v>8834.782608695652</v>
      </c>
      <c r="W15" s="46">
        <v>0.92</v>
      </c>
      <c r="X15" s="46">
        <v>380</v>
      </c>
      <c r="Y15" s="47">
        <f>V15/(380*SQRT(3))</f>
        <v>13.423063466742787</v>
      </c>
      <c r="Z15" s="45" t="s">
        <v>80</v>
      </c>
      <c r="AA15" s="45">
        <v>6</v>
      </c>
      <c r="AB15" s="45">
        <v>6</v>
      </c>
      <c r="AC15" s="46">
        <v>32</v>
      </c>
      <c r="AD15" s="48"/>
      <c r="AE15" s="46" t="s">
        <v>48</v>
      </c>
      <c r="AF15" s="49">
        <f>SUM(AF9:AF14)</f>
        <v>434.78260869565213</v>
      </c>
      <c r="AG15" s="49">
        <f>SUM(AG9:AG14)</f>
        <v>0</v>
      </c>
      <c r="AH15" s="49">
        <f>SUM(AH9:AH14)</f>
        <v>0</v>
      </c>
      <c r="AI15" s="49">
        <f>SUM(AI9:AI14)</f>
        <v>8400</v>
      </c>
    </row>
  </sheetData>
  <sheetProtection selectLockedCells="1" selectUnlockedCells="1"/>
  <mergeCells count="25">
    <mergeCell ref="A1:AI2"/>
    <mergeCell ref="A3:AI3"/>
    <mergeCell ref="A4:A7"/>
    <mergeCell ref="B4:D7"/>
    <mergeCell ref="E4:T7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I7"/>
    <mergeCell ref="E8:J8"/>
    <mergeCell ref="E9:T9"/>
    <mergeCell ref="E10:J10"/>
    <mergeCell ref="E11:J11"/>
    <mergeCell ref="E12:J12"/>
    <mergeCell ref="E13:J13"/>
    <mergeCell ref="E14:J14"/>
    <mergeCell ref="A15:T1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AH17"/>
  <sheetViews>
    <sheetView zoomScale="85" zoomScaleNormal="85" workbookViewId="0" topLeftCell="A4">
      <selection activeCell="AH17" sqref="AH17"/>
    </sheetView>
  </sheetViews>
  <sheetFormatPr defaultColWidth="8.00390625" defaultRowHeight="12.75"/>
  <cols>
    <col min="1" max="1" width="5.7109375" style="0" customWidth="1"/>
    <col min="2" max="2" width="11.7109375" style="0" customWidth="1"/>
    <col min="3" max="3" width="10.140625" style="0" customWidth="1"/>
    <col min="4" max="4" width="9.00390625" style="0" customWidth="1"/>
    <col min="5" max="5" width="3.28125" style="0" customWidth="1"/>
    <col min="6" max="6" width="5.00390625" style="0" customWidth="1"/>
    <col min="7" max="8" width="1.28515625" style="0" customWidth="1"/>
    <col min="9" max="9" width="3.140625" style="0" customWidth="1"/>
    <col min="10" max="19" width="0" style="0" hidden="1" customWidth="1"/>
    <col min="20" max="20" width="13.7109375" style="0" customWidth="1"/>
    <col min="21" max="21" width="14.28125" style="0" customWidth="1"/>
    <col min="22" max="22" width="8.57421875" style="0" customWidth="1"/>
    <col min="23" max="23" width="8.00390625" style="0" customWidth="1"/>
    <col min="24" max="27" width="8.57421875" style="0" customWidth="1"/>
    <col min="28" max="28" width="7.140625" style="0" customWidth="1"/>
    <col min="29" max="29" width="8.57421875" style="0" customWidth="1"/>
    <col min="30" max="30" width="7.00390625" style="0" customWidth="1"/>
    <col min="31" max="16384" width="8.57421875" style="0" customWidth="1"/>
  </cols>
  <sheetData>
    <row r="1" spans="1:34" ht="12.75">
      <c r="A1" s="20" t="s">
        <v>133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2.75" customHeight="1">
      <c r="A4" s="22" t="s">
        <v>26</v>
      </c>
      <c r="B4" s="23" t="s">
        <v>27</v>
      </c>
      <c r="C4" s="24" t="s">
        <v>28</v>
      </c>
      <c r="D4" s="25" t="s">
        <v>29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 t="s">
        <v>30</v>
      </c>
      <c r="U4" s="25" t="s">
        <v>31</v>
      </c>
      <c r="V4" s="26" t="s">
        <v>32</v>
      </c>
      <c r="W4" s="26" t="s">
        <v>33</v>
      </c>
      <c r="X4" s="26" t="s">
        <v>34</v>
      </c>
      <c r="Y4" s="26" t="s">
        <v>35</v>
      </c>
      <c r="Z4" s="26" t="s">
        <v>36</v>
      </c>
      <c r="AA4" s="26" t="s">
        <v>37</v>
      </c>
      <c r="AB4" s="26" t="s">
        <v>38</v>
      </c>
      <c r="AC4" s="26" t="s">
        <v>39</v>
      </c>
      <c r="AD4" s="26" t="s">
        <v>40</v>
      </c>
      <c r="AE4" s="25" t="s">
        <v>41</v>
      </c>
      <c r="AF4" s="25"/>
      <c r="AG4" s="25"/>
      <c r="AH4" s="25"/>
    </row>
    <row r="5" spans="1:34" ht="12.75" customHeight="1">
      <c r="A5" s="22"/>
      <c r="B5" s="23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6"/>
      <c r="Y5" s="26"/>
      <c r="Z5" s="26"/>
      <c r="AA5" s="26"/>
      <c r="AB5" s="26"/>
      <c r="AC5" s="26"/>
      <c r="AD5" s="26"/>
      <c r="AE5" s="25"/>
      <c r="AF5" s="25"/>
      <c r="AG5" s="25"/>
      <c r="AH5" s="25"/>
    </row>
    <row r="6" spans="1:34" ht="12.75" customHeight="1">
      <c r="A6" s="22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26"/>
      <c r="Z6" s="26"/>
      <c r="AA6" s="26"/>
      <c r="AB6" s="26"/>
      <c r="AC6" s="26"/>
      <c r="AD6" s="26"/>
      <c r="AE6" s="25"/>
      <c r="AF6" s="25"/>
      <c r="AG6" s="25"/>
      <c r="AH6" s="25"/>
    </row>
    <row r="7" spans="1:34" ht="37.5" customHeight="1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26"/>
      <c r="Z7" s="26"/>
      <c r="AA7" s="26"/>
      <c r="AB7" s="26"/>
      <c r="AC7" s="26"/>
      <c r="AD7" s="26"/>
      <c r="AE7" s="25"/>
      <c r="AF7" s="25"/>
      <c r="AG7" s="25"/>
      <c r="AH7" s="25"/>
    </row>
    <row r="8" spans="1:34" ht="12.75">
      <c r="A8" s="27"/>
      <c r="B8" s="28">
        <v>32</v>
      </c>
      <c r="C8" s="28">
        <v>200</v>
      </c>
      <c r="D8" s="28" t="s">
        <v>42</v>
      </c>
      <c r="E8" s="28"/>
      <c r="F8" s="28"/>
      <c r="G8" s="28"/>
      <c r="H8" s="28"/>
      <c r="I8" s="28"/>
      <c r="J8" s="28">
        <v>20</v>
      </c>
      <c r="K8" s="29">
        <v>40</v>
      </c>
      <c r="L8" s="29">
        <v>60</v>
      </c>
      <c r="M8" s="29">
        <v>64</v>
      </c>
      <c r="N8" s="29">
        <v>32</v>
      </c>
      <c r="O8" s="29">
        <v>64</v>
      </c>
      <c r="P8" s="29">
        <v>80</v>
      </c>
      <c r="Q8" s="29">
        <v>160</v>
      </c>
      <c r="R8" s="29">
        <v>26</v>
      </c>
      <c r="S8" s="29">
        <v>52</v>
      </c>
      <c r="T8" s="25"/>
      <c r="U8" s="25"/>
      <c r="V8" s="26"/>
      <c r="W8" s="26"/>
      <c r="X8" s="26"/>
      <c r="Y8" s="26"/>
      <c r="Z8" s="26"/>
      <c r="AA8" s="26"/>
      <c r="AB8" s="26"/>
      <c r="AC8" s="26"/>
      <c r="AD8" s="26"/>
      <c r="AE8" s="30" t="s">
        <v>43</v>
      </c>
      <c r="AF8" s="30" t="s">
        <v>44</v>
      </c>
      <c r="AG8" s="30" t="s">
        <v>45</v>
      </c>
      <c r="AH8" s="30" t="s">
        <v>46</v>
      </c>
    </row>
    <row r="9" spans="1:34" ht="12.75">
      <c r="A9" s="31">
        <v>1</v>
      </c>
      <c r="B9" s="32">
        <v>12</v>
      </c>
      <c r="C9" s="32"/>
      <c r="D9" s="33" t="s">
        <v>72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>
        <f aca="true" t="shared" si="0" ref="T9:T13">(C$8*C9)+(B$8*B9)</f>
        <v>384</v>
      </c>
      <c r="U9" s="34">
        <f aca="true" t="shared" si="1" ref="U9:U13">T9/V9</f>
        <v>417.39130434782606</v>
      </c>
      <c r="V9" s="35">
        <v>0.92</v>
      </c>
      <c r="W9" s="35">
        <v>220</v>
      </c>
      <c r="X9" s="36">
        <f aca="true" t="shared" si="2" ref="X9:X13">U9/W9</f>
        <v>1.8972332015810276</v>
      </c>
      <c r="Y9" s="38">
        <v>1.5</v>
      </c>
      <c r="Z9" s="38">
        <v>1.5</v>
      </c>
      <c r="AA9" s="38">
        <v>1.5</v>
      </c>
      <c r="AB9" s="35">
        <v>16</v>
      </c>
      <c r="AC9" s="35"/>
      <c r="AD9" s="39" t="s">
        <v>48</v>
      </c>
      <c r="AE9" s="34">
        <f>U9</f>
        <v>417.39130434782606</v>
      </c>
      <c r="AF9" s="34"/>
      <c r="AG9" s="34"/>
      <c r="AH9" s="34"/>
    </row>
    <row r="10" spans="1:34" ht="12.75">
      <c r="A10" s="31">
        <v>2</v>
      </c>
      <c r="B10" s="32"/>
      <c r="C10" s="32">
        <v>8</v>
      </c>
      <c r="D10" s="33" t="s">
        <v>134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>
        <f t="shared" si="0"/>
        <v>1600</v>
      </c>
      <c r="U10" s="34">
        <f t="shared" si="1"/>
        <v>1739.1304347826085</v>
      </c>
      <c r="V10" s="35">
        <v>0.92</v>
      </c>
      <c r="W10" s="35">
        <v>220</v>
      </c>
      <c r="X10" s="36">
        <f t="shared" si="2"/>
        <v>7.905138339920947</v>
      </c>
      <c r="Y10" s="38">
        <v>2.5</v>
      </c>
      <c r="Z10" s="38">
        <v>2.5</v>
      </c>
      <c r="AA10" s="38">
        <v>2.5</v>
      </c>
      <c r="AB10" s="35">
        <v>20</v>
      </c>
      <c r="AC10" s="35"/>
      <c r="AD10" s="39" t="s">
        <v>48</v>
      </c>
      <c r="AE10" s="34"/>
      <c r="AF10" s="34">
        <f>U10</f>
        <v>1739.1304347826085</v>
      </c>
      <c r="AG10" s="34"/>
      <c r="AH10" s="34"/>
    </row>
    <row r="11" spans="1:34" ht="12.75">
      <c r="A11" s="31">
        <v>3</v>
      </c>
      <c r="B11" s="32"/>
      <c r="C11" s="32">
        <v>7</v>
      </c>
      <c r="D11" s="33" t="s">
        <v>134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>
        <f t="shared" si="0"/>
        <v>1400</v>
      </c>
      <c r="U11" s="34">
        <f t="shared" si="1"/>
        <v>1521.7391304347825</v>
      </c>
      <c r="V11" s="35">
        <v>0.92</v>
      </c>
      <c r="W11" s="35">
        <v>220</v>
      </c>
      <c r="X11" s="36">
        <f t="shared" si="2"/>
        <v>6.916996047430829</v>
      </c>
      <c r="Y11" s="38">
        <v>2.5</v>
      </c>
      <c r="Z11" s="38">
        <v>2.5</v>
      </c>
      <c r="AA11" s="38">
        <v>2.5</v>
      </c>
      <c r="AB11" s="35">
        <v>20</v>
      </c>
      <c r="AC11" s="35"/>
      <c r="AD11" s="39" t="s">
        <v>48</v>
      </c>
      <c r="AE11" s="34"/>
      <c r="AF11" s="34"/>
      <c r="AG11" s="34">
        <f aca="true" t="shared" si="3" ref="AG11:AG12">U11</f>
        <v>1521.7391304347825</v>
      </c>
      <c r="AH11" s="34"/>
    </row>
    <row r="12" spans="1:34" ht="12.75">
      <c r="A12" s="31">
        <v>4</v>
      </c>
      <c r="B12" s="32"/>
      <c r="C12" s="32">
        <v>7</v>
      </c>
      <c r="D12" s="33" t="s">
        <v>134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f t="shared" si="0"/>
        <v>1400</v>
      </c>
      <c r="U12" s="34">
        <f t="shared" si="1"/>
        <v>1521.7391304347825</v>
      </c>
      <c r="V12" s="35">
        <v>0.92</v>
      </c>
      <c r="W12" s="35">
        <v>220</v>
      </c>
      <c r="X12" s="36">
        <f t="shared" si="2"/>
        <v>6.916996047430829</v>
      </c>
      <c r="Y12" s="38">
        <v>2.5</v>
      </c>
      <c r="Z12" s="38">
        <v>2.5</v>
      </c>
      <c r="AA12" s="38">
        <v>2.5</v>
      </c>
      <c r="AB12" s="35">
        <v>20</v>
      </c>
      <c r="AC12" s="35"/>
      <c r="AD12" s="39" t="s">
        <v>48</v>
      </c>
      <c r="AE12" s="34"/>
      <c r="AF12" s="34"/>
      <c r="AG12" s="34">
        <f t="shared" si="3"/>
        <v>1521.7391304347825</v>
      </c>
      <c r="AH12" s="34"/>
    </row>
    <row r="13" spans="1:34" ht="12.75">
      <c r="A13" s="31">
        <v>5</v>
      </c>
      <c r="B13" s="32"/>
      <c r="C13" s="32">
        <v>8</v>
      </c>
      <c r="D13" s="33" t="s">
        <v>134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>
        <f t="shared" si="0"/>
        <v>1600</v>
      </c>
      <c r="U13" s="34">
        <f t="shared" si="1"/>
        <v>1739.1304347826085</v>
      </c>
      <c r="V13" s="35">
        <v>0.92</v>
      </c>
      <c r="W13" s="35">
        <v>220</v>
      </c>
      <c r="X13" s="36">
        <f t="shared" si="2"/>
        <v>7.905138339920947</v>
      </c>
      <c r="Y13" s="38">
        <v>2.5</v>
      </c>
      <c r="Z13" s="38">
        <v>2.5</v>
      </c>
      <c r="AA13" s="38">
        <v>2.5</v>
      </c>
      <c r="AB13" s="35">
        <v>20</v>
      </c>
      <c r="AC13" s="35"/>
      <c r="AD13" s="39" t="s">
        <v>48</v>
      </c>
      <c r="AE13" s="34">
        <f>U13</f>
        <v>1739.1304347826085</v>
      </c>
      <c r="AF13" s="34"/>
      <c r="AG13" s="34"/>
      <c r="AH13" s="34"/>
    </row>
    <row r="14" spans="1:34" ht="12.75">
      <c r="A14" s="31">
        <v>6</v>
      </c>
      <c r="B14" s="32"/>
      <c r="C14" s="32"/>
      <c r="D14" s="33" t="s">
        <v>64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5"/>
      <c r="W14" s="35"/>
      <c r="X14" s="36"/>
      <c r="Y14" s="38"/>
      <c r="Z14" s="38"/>
      <c r="AA14" s="38"/>
      <c r="AB14" s="35"/>
      <c r="AC14" s="35"/>
      <c r="AD14" s="39"/>
      <c r="AE14" s="34"/>
      <c r="AF14" s="34"/>
      <c r="AG14" s="34"/>
      <c r="AH14" s="34"/>
    </row>
    <row r="15" spans="1:34" ht="12.75">
      <c r="A15" s="31">
        <v>7</v>
      </c>
      <c r="B15" s="32"/>
      <c r="C15" s="32"/>
      <c r="D15" s="33" t="s">
        <v>64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5"/>
      <c r="W15" s="35"/>
      <c r="X15" s="36"/>
      <c r="Y15" s="38"/>
      <c r="Z15" s="38"/>
      <c r="AA15" s="38"/>
      <c r="AB15" s="35"/>
      <c r="AC15" s="35"/>
      <c r="AD15" s="39"/>
      <c r="AE15" s="34"/>
      <c r="AF15" s="34"/>
      <c r="AG15" s="34"/>
      <c r="AH15" s="34"/>
    </row>
    <row r="16" spans="1:34" ht="12.75">
      <c r="A16" s="31">
        <v>8</v>
      </c>
      <c r="B16" s="32"/>
      <c r="C16" s="32"/>
      <c r="D16" s="33" t="s">
        <v>64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5"/>
      <c r="W16" s="35"/>
      <c r="X16" s="36"/>
      <c r="Y16" s="38"/>
      <c r="Z16" s="38"/>
      <c r="AA16" s="38"/>
      <c r="AB16" s="35"/>
      <c r="AC16" s="35"/>
      <c r="AD16" s="39"/>
      <c r="AE16" s="34"/>
      <c r="AF16" s="34"/>
      <c r="AG16" s="34"/>
      <c r="AH16" s="34"/>
    </row>
    <row r="17" spans="1:34" ht="12.75">
      <c r="A17" s="43" t="s">
        <v>65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5">
        <f>SUM(T9:T16)</f>
        <v>6384</v>
      </c>
      <c r="U17" s="45">
        <f>SUM(U9:U16)</f>
        <v>6939.130434782608</v>
      </c>
      <c r="V17" s="46">
        <v>0.92</v>
      </c>
      <c r="W17" s="46">
        <v>380</v>
      </c>
      <c r="X17" s="47">
        <f>U17/660</f>
        <v>10.513833992094861</v>
      </c>
      <c r="Y17" s="45" t="s">
        <v>79</v>
      </c>
      <c r="Z17" s="45">
        <v>4</v>
      </c>
      <c r="AA17" s="45">
        <v>4</v>
      </c>
      <c r="AB17" s="46">
        <v>25</v>
      </c>
      <c r="AC17" s="48"/>
      <c r="AD17" s="46" t="s">
        <v>48</v>
      </c>
      <c r="AE17" s="49">
        <f>SUM(AE9:AE16)</f>
        <v>2156.5217391304345</v>
      </c>
      <c r="AF17" s="49">
        <f>SUM(AF9:AF16)</f>
        <v>1739.1304347826085</v>
      </c>
      <c r="AG17" s="49">
        <f>SUM(AG9:AG16)</f>
        <v>3043.478260869565</v>
      </c>
      <c r="AH17" s="49">
        <f>SUM(AH9:AH16)</f>
        <v>0</v>
      </c>
    </row>
  </sheetData>
  <sheetProtection selectLockedCells="1" selectUnlockedCells="1"/>
  <mergeCells count="28">
    <mergeCell ref="A1:AH2"/>
    <mergeCell ref="A3:AH3"/>
    <mergeCell ref="A4:A7"/>
    <mergeCell ref="B4:B7"/>
    <mergeCell ref="C4:C7"/>
    <mergeCell ref="D4:S7"/>
    <mergeCell ref="T4:T8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H7"/>
    <mergeCell ref="D8:I8"/>
    <mergeCell ref="D9:S9"/>
    <mergeCell ref="D10:I10"/>
    <mergeCell ref="D11:I11"/>
    <mergeCell ref="D12:I12"/>
    <mergeCell ref="D13:I13"/>
    <mergeCell ref="D14:I14"/>
    <mergeCell ref="D15:I15"/>
    <mergeCell ref="D16:I16"/>
    <mergeCell ref="A17:S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AH17"/>
  <sheetViews>
    <sheetView zoomScale="85" zoomScaleNormal="85" workbookViewId="0" topLeftCell="A1">
      <selection activeCell="AH17" sqref="AH17"/>
    </sheetView>
  </sheetViews>
  <sheetFormatPr defaultColWidth="8.00390625" defaultRowHeight="12.75"/>
  <cols>
    <col min="1" max="1" width="5.7109375" style="0" customWidth="1"/>
    <col min="2" max="2" width="11.140625" style="0" customWidth="1"/>
    <col min="3" max="3" width="10.140625" style="0" customWidth="1"/>
    <col min="4" max="4" width="9.00390625" style="0" customWidth="1"/>
    <col min="5" max="5" width="4.140625" style="0" customWidth="1"/>
    <col min="6" max="6" width="3.421875" style="0" customWidth="1"/>
    <col min="7" max="8" width="1.28515625" style="0" customWidth="1"/>
    <col min="9" max="9" width="2.421875" style="0" customWidth="1"/>
    <col min="10" max="19" width="0" style="0" hidden="1" customWidth="1"/>
    <col min="20" max="20" width="13.00390625" style="0" customWidth="1"/>
    <col min="21" max="21" width="14.00390625" style="0" customWidth="1"/>
    <col min="22" max="22" width="8.28125" style="0" customWidth="1"/>
    <col min="24" max="16384" width="8.57421875" style="0" customWidth="1"/>
  </cols>
  <sheetData>
    <row r="1" spans="1:34" ht="12.75">
      <c r="A1" s="20" t="s">
        <v>135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2.75" customHeight="1">
      <c r="A4" s="22" t="s">
        <v>26</v>
      </c>
      <c r="B4" s="23" t="s">
        <v>27</v>
      </c>
      <c r="C4" s="24" t="s">
        <v>28</v>
      </c>
      <c r="D4" s="25" t="s">
        <v>29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 t="s">
        <v>30</v>
      </c>
      <c r="U4" s="25" t="s">
        <v>31</v>
      </c>
      <c r="V4" s="26" t="s">
        <v>32</v>
      </c>
      <c r="W4" s="26" t="s">
        <v>33</v>
      </c>
      <c r="X4" s="26" t="s">
        <v>34</v>
      </c>
      <c r="Y4" s="26" t="s">
        <v>35</v>
      </c>
      <c r="Z4" s="26" t="s">
        <v>36</v>
      </c>
      <c r="AA4" s="26" t="s">
        <v>37</v>
      </c>
      <c r="AB4" s="26" t="s">
        <v>38</v>
      </c>
      <c r="AC4" s="26" t="s">
        <v>39</v>
      </c>
      <c r="AD4" s="26" t="s">
        <v>40</v>
      </c>
      <c r="AE4" s="25" t="s">
        <v>41</v>
      </c>
      <c r="AF4" s="25"/>
      <c r="AG4" s="25"/>
      <c r="AH4" s="25"/>
    </row>
    <row r="5" spans="1:34" ht="12.75" customHeight="1">
      <c r="A5" s="22"/>
      <c r="B5" s="23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6"/>
      <c r="Y5" s="26"/>
      <c r="Z5" s="26"/>
      <c r="AA5" s="26"/>
      <c r="AB5" s="26"/>
      <c r="AC5" s="26"/>
      <c r="AD5" s="26"/>
      <c r="AE5" s="25"/>
      <c r="AF5" s="25"/>
      <c r="AG5" s="25"/>
      <c r="AH5" s="25"/>
    </row>
    <row r="6" spans="1:34" ht="12.75" customHeight="1">
      <c r="A6" s="22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26"/>
      <c r="Z6" s="26"/>
      <c r="AA6" s="26"/>
      <c r="AB6" s="26"/>
      <c r="AC6" s="26"/>
      <c r="AD6" s="26"/>
      <c r="AE6" s="25"/>
      <c r="AF6" s="25"/>
      <c r="AG6" s="25"/>
      <c r="AH6" s="25"/>
    </row>
    <row r="7" spans="1:34" ht="37.5" customHeight="1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26"/>
      <c r="Z7" s="26"/>
      <c r="AA7" s="26"/>
      <c r="AB7" s="26"/>
      <c r="AC7" s="26"/>
      <c r="AD7" s="26"/>
      <c r="AE7" s="25"/>
      <c r="AF7" s="25"/>
      <c r="AG7" s="25"/>
      <c r="AH7" s="25"/>
    </row>
    <row r="8" spans="1:34" ht="12.75">
      <c r="A8" s="27"/>
      <c r="B8" s="28">
        <v>32</v>
      </c>
      <c r="C8" s="28">
        <v>200</v>
      </c>
      <c r="D8" s="28" t="s">
        <v>42</v>
      </c>
      <c r="E8" s="28"/>
      <c r="F8" s="28"/>
      <c r="G8" s="28"/>
      <c r="H8" s="28"/>
      <c r="I8" s="28"/>
      <c r="J8" s="28">
        <v>20</v>
      </c>
      <c r="K8" s="29">
        <v>40</v>
      </c>
      <c r="L8" s="29">
        <v>60</v>
      </c>
      <c r="M8" s="29">
        <v>64</v>
      </c>
      <c r="N8" s="29">
        <v>32</v>
      </c>
      <c r="O8" s="29">
        <v>64</v>
      </c>
      <c r="P8" s="29">
        <v>80</v>
      </c>
      <c r="Q8" s="29">
        <v>160</v>
      </c>
      <c r="R8" s="29">
        <v>26</v>
      </c>
      <c r="S8" s="29">
        <v>52</v>
      </c>
      <c r="T8" s="25"/>
      <c r="U8" s="25"/>
      <c r="V8" s="26"/>
      <c r="W8" s="26"/>
      <c r="X8" s="26"/>
      <c r="Y8" s="26"/>
      <c r="Z8" s="26"/>
      <c r="AA8" s="26"/>
      <c r="AB8" s="26"/>
      <c r="AC8" s="26"/>
      <c r="AD8" s="26"/>
      <c r="AE8" s="30" t="s">
        <v>43</v>
      </c>
      <c r="AF8" s="30" t="s">
        <v>44</v>
      </c>
      <c r="AG8" s="30" t="s">
        <v>45</v>
      </c>
      <c r="AH8" s="30" t="s">
        <v>46</v>
      </c>
    </row>
    <row r="9" spans="1:34" ht="12.75">
      <c r="A9" s="31">
        <v>1</v>
      </c>
      <c r="B9" s="32">
        <v>12</v>
      </c>
      <c r="C9" s="32"/>
      <c r="D9" s="33" t="s">
        <v>72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>
        <f aca="true" t="shared" si="0" ref="T9:T13">(C$8*C9)+(B$8*B9)</f>
        <v>384</v>
      </c>
      <c r="U9" s="34">
        <f aca="true" t="shared" si="1" ref="U9:U13">T9/V9</f>
        <v>417.39130434782606</v>
      </c>
      <c r="V9" s="35">
        <v>0.92</v>
      </c>
      <c r="W9" s="35">
        <v>220</v>
      </c>
      <c r="X9" s="36">
        <f aca="true" t="shared" si="2" ref="X9:X13">U9/W9</f>
        <v>1.8972332015810276</v>
      </c>
      <c r="Y9" s="38">
        <v>1.5</v>
      </c>
      <c r="Z9" s="38">
        <v>1.5</v>
      </c>
      <c r="AA9" s="38">
        <v>1.5</v>
      </c>
      <c r="AB9" s="35">
        <v>16</v>
      </c>
      <c r="AC9" s="35"/>
      <c r="AD9" s="39" t="s">
        <v>48</v>
      </c>
      <c r="AE9" s="34">
        <f>U9</f>
        <v>417.39130434782606</v>
      </c>
      <c r="AF9" s="34"/>
      <c r="AG9" s="34"/>
      <c r="AH9" s="34"/>
    </row>
    <row r="10" spans="1:34" ht="12.75">
      <c r="A10" s="31">
        <v>2</v>
      </c>
      <c r="B10" s="32"/>
      <c r="C10" s="32">
        <v>8</v>
      </c>
      <c r="D10" s="33" t="s">
        <v>134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>
        <f t="shared" si="0"/>
        <v>1600</v>
      </c>
      <c r="U10" s="34">
        <f t="shared" si="1"/>
        <v>1739.1304347826085</v>
      </c>
      <c r="V10" s="35">
        <v>0.92</v>
      </c>
      <c r="W10" s="35">
        <v>220</v>
      </c>
      <c r="X10" s="36">
        <f t="shared" si="2"/>
        <v>7.905138339920947</v>
      </c>
      <c r="Y10" s="38">
        <v>2.5</v>
      </c>
      <c r="Z10" s="38">
        <v>2.5</v>
      </c>
      <c r="AA10" s="38">
        <v>2.5</v>
      </c>
      <c r="AB10" s="35">
        <v>20</v>
      </c>
      <c r="AC10" s="35"/>
      <c r="AD10" s="39" t="s">
        <v>48</v>
      </c>
      <c r="AE10" s="34"/>
      <c r="AF10" s="34">
        <f>U10</f>
        <v>1739.1304347826085</v>
      </c>
      <c r="AG10" s="34"/>
      <c r="AH10" s="34"/>
    </row>
    <row r="11" spans="1:34" ht="12.75">
      <c r="A11" s="31">
        <v>3</v>
      </c>
      <c r="B11" s="32"/>
      <c r="C11" s="32">
        <v>7</v>
      </c>
      <c r="D11" s="33" t="s">
        <v>134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>
        <f t="shared" si="0"/>
        <v>1400</v>
      </c>
      <c r="U11" s="34">
        <f t="shared" si="1"/>
        <v>1521.7391304347825</v>
      </c>
      <c r="V11" s="35">
        <v>0.92</v>
      </c>
      <c r="W11" s="35">
        <v>220</v>
      </c>
      <c r="X11" s="36">
        <f t="shared" si="2"/>
        <v>6.916996047430829</v>
      </c>
      <c r="Y11" s="38">
        <v>2.5</v>
      </c>
      <c r="Z11" s="38">
        <v>2.5</v>
      </c>
      <c r="AA11" s="38">
        <v>2.5</v>
      </c>
      <c r="AB11" s="35">
        <v>20</v>
      </c>
      <c r="AC11" s="35"/>
      <c r="AD11" s="39" t="s">
        <v>48</v>
      </c>
      <c r="AE11" s="34"/>
      <c r="AF11" s="34"/>
      <c r="AG11" s="34">
        <f aca="true" t="shared" si="3" ref="AG11:AG12">U11</f>
        <v>1521.7391304347825</v>
      </c>
      <c r="AH11" s="34"/>
    </row>
    <row r="12" spans="1:34" ht="12.75">
      <c r="A12" s="31">
        <v>4</v>
      </c>
      <c r="B12" s="32"/>
      <c r="C12" s="32">
        <v>7</v>
      </c>
      <c r="D12" s="33" t="s">
        <v>134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f t="shared" si="0"/>
        <v>1400</v>
      </c>
      <c r="U12" s="34">
        <f t="shared" si="1"/>
        <v>1521.7391304347825</v>
      </c>
      <c r="V12" s="35">
        <v>0.92</v>
      </c>
      <c r="W12" s="35">
        <v>220</v>
      </c>
      <c r="X12" s="36">
        <f t="shared" si="2"/>
        <v>6.916996047430829</v>
      </c>
      <c r="Y12" s="38">
        <v>2.5</v>
      </c>
      <c r="Z12" s="38">
        <v>2.5</v>
      </c>
      <c r="AA12" s="38">
        <v>2.5</v>
      </c>
      <c r="AB12" s="35">
        <v>20</v>
      </c>
      <c r="AC12" s="35"/>
      <c r="AD12" s="39" t="s">
        <v>48</v>
      </c>
      <c r="AE12" s="34"/>
      <c r="AF12" s="34"/>
      <c r="AG12" s="34">
        <f t="shared" si="3"/>
        <v>1521.7391304347825</v>
      </c>
      <c r="AH12" s="34"/>
    </row>
    <row r="13" spans="1:34" ht="12.75">
      <c r="A13" s="31">
        <v>5</v>
      </c>
      <c r="B13" s="32"/>
      <c r="C13" s="32">
        <v>8</v>
      </c>
      <c r="D13" s="33" t="s">
        <v>134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>
        <f t="shared" si="0"/>
        <v>1600</v>
      </c>
      <c r="U13" s="34">
        <f t="shared" si="1"/>
        <v>1739.1304347826085</v>
      </c>
      <c r="V13" s="35">
        <v>0.92</v>
      </c>
      <c r="W13" s="35">
        <v>220</v>
      </c>
      <c r="X13" s="36">
        <f t="shared" si="2"/>
        <v>7.905138339920947</v>
      </c>
      <c r="Y13" s="38">
        <v>2.5</v>
      </c>
      <c r="Z13" s="38">
        <v>2.5</v>
      </c>
      <c r="AA13" s="38">
        <v>2.5</v>
      </c>
      <c r="AB13" s="35">
        <v>20</v>
      </c>
      <c r="AC13" s="35"/>
      <c r="AD13" s="39" t="s">
        <v>48</v>
      </c>
      <c r="AE13" s="34">
        <f>U13</f>
        <v>1739.1304347826085</v>
      </c>
      <c r="AF13" s="34"/>
      <c r="AG13" s="34"/>
      <c r="AH13" s="34"/>
    </row>
    <row r="14" spans="1:34" ht="12.75">
      <c r="A14" s="31">
        <v>6</v>
      </c>
      <c r="B14" s="32"/>
      <c r="C14" s="32"/>
      <c r="D14" s="33" t="s">
        <v>64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5"/>
      <c r="W14" s="35"/>
      <c r="X14" s="36"/>
      <c r="Y14" s="38"/>
      <c r="Z14" s="38"/>
      <c r="AA14" s="38"/>
      <c r="AB14" s="35"/>
      <c r="AC14" s="35"/>
      <c r="AD14" s="39"/>
      <c r="AE14" s="34"/>
      <c r="AF14" s="34"/>
      <c r="AG14" s="34"/>
      <c r="AH14" s="34"/>
    </row>
    <row r="15" spans="1:34" ht="12.75">
      <c r="A15" s="31">
        <v>7</v>
      </c>
      <c r="B15" s="32"/>
      <c r="C15" s="32"/>
      <c r="D15" s="33" t="s">
        <v>64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5"/>
      <c r="W15" s="35"/>
      <c r="X15" s="36"/>
      <c r="Y15" s="38"/>
      <c r="Z15" s="38"/>
      <c r="AA15" s="38"/>
      <c r="AB15" s="35"/>
      <c r="AC15" s="35"/>
      <c r="AD15" s="39"/>
      <c r="AE15" s="34"/>
      <c r="AF15" s="34"/>
      <c r="AG15" s="34"/>
      <c r="AH15" s="34"/>
    </row>
    <row r="16" spans="1:34" ht="12.75">
      <c r="A16" s="31">
        <v>8</v>
      </c>
      <c r="B16" s="32"/>
      <c r="C16" s="32"/>
      <c r="D16" s="33" t="s">
        <v>64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5"/>
      <c r="W16" s="35"/>
      <c r="X16" s="36"/>
      <c r="Y16" s="38"/>
      <c r="Z16" s="38"/>
      <c r="AA16" s="38"/>
      <c r="AB16" s="35"/>
      <c r="AC16" s="35"/>
      <c r="AD16" s="39"/>
      <c r="AE16" s="34"/>
      <c r="AF16" s="34"/>
      <c r="AG16" s="34"/>
      <c r="AH16" s="34"/>
    </row>
    <row r="17" spans="1:34" ht="12.75">
      <c r="A17" s="43" t="s">
        <v>65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5">
        <f>SUM(T9:T16)</f>
        <v>6384</v>
      </c>
      <c r="U17" s="45">
        <f>SUM(U9:U16)</f>
        <v>6939.130434782608</v>
      </c>
      <c r="V17" s="46">
        <v>0.92</v>
      </c>
      <c r="W17" s="46">
        <v>380</v>
      </c>
      <c r="X17" s="47">
        <f>U17/660</f>
        <v>10.513833992094861</v>
      </c>
      <c r="Y17" s="45" t="s">
        <v>79</v>
      </c>
      <c r="Z17" s="45">
        <v>4</v>
      </c>
      <c r="AA17" s="45">
        <v>4</v>
      </c>
      <c r="AB17" s="46">
        <v>25</v>
      </c>
      <c r="AC17" s="48"/>
      <c r="AD17" s="46" t="s">
        <v>48</v>
      </c>
      <c r="AE17" s="49">
        <f>SUM(AE9:AE16)</f>
        <v>2156.5217391304345</v>
      </c>
      <c r="AF17" s="49">
        <f>SUM(AF9:AF16)</f>
        <v>1739.1304347826085</v>
      </c>
      <c r="AG17" s="49">
        <f>SUM(AG9:AG16)</f>
        <v>3043.478260869565</v>
      </c>
      <c r="AH17" s="49">
        <f>SUM(AH9:AH16)</f>
        <v>0</v>
      </c>
    </row>
  </sheetData>
  <sheetProtection selectLockedCells="1" selectUnlockedCells="1"/>
  <mergeCells count="28">
    <mergeCell ref="A1:AH2"/>
    <mergeCell ref="A3:AH3"/>
    <mergeCell ref="A4:A7"/>
    <mergeCell ref="B4:B7"/>
    <mergeCell ref="C4:C7"/>
    <mergeCell ref="D4:S7"/>
    <mergeCell ref="T4:T8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H7"/>
    <mergeCell ref="D8:I8"/>
    <mergeCell ref="D9:S9"/>
    <mergeCell ref="D10:I10"/>
    <mergeCell ref="D11:I11"/>
    <mergeCell ref="D12:I12"/>
    <mergeCell ref="D13:I13"/>
    <mergeCell ref="D14:I14"/>
    <mergeCell ref="D15:I15"/>
    <mergeCell ref="D16:I16"/>
    <mergeCell ref="A17:S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AI13"/>
  <sheetViews>
    <sheetView zoomScale="80" zoomScaleNormal="80" workbookViewId="0" topLeftCell="A1">
      <selection activeCell="AI13" sqref="AI13"/>
    </sheetView>
  </sheetViews>
  <sheetFormatPr defaultColWidth="8.00390625" defaultRowHeight="12.75"/>
  <cols>
    <col min="1" max="1" width="5.57421875" style="0" customWidth="1"/>
    <col min="2" max="2" width="8.57421875" style="0" customWidth="1"/>
    <col min="3" max="3" width="8.7109375" style="0" customWidth="1"/>
    <col min="4" max="4" width="7.421875" style="0" customWidth="1"/>
    <col min="5" max="5" width="2.8515625" style="0" customWidth="1"/>
    <col min="6" max="6" width="2.00390625" style="0" customWidth="1"/>
    <col min="7" max="7" width="5.8515625" style="0" customWidth="1"/>
    <col min="8" max="8" width="4.00390625" style="0" customWidth="1"/>
    <col min="9" max="9" width="2.8515625" style="0" customWidth="1"/>
    <col min="10" max="19" width="0" style="0" hidden="1" customWidth="1"/>
    <col min="20" max="20" width="15.57421875" style="0" customWidth="1"/>
    <col min="21" max="21" width="15.7109375" style="0" customWidth="1"/>
    <col min="22" max="23" width="8.57421875" style="0" customWidth="1"/>
    <col min="24" max="24" width="7.8515625" style="0" customWidth="1"/>
    <col min="25" max="34" width="8.57421875" style="0" customWidth="1"/>
    <col min="35" max="35" width="9.57421875" style="0" customWidth="1"/>
    <col min="36" max="16384" width="8.57421875" style="0" customWidth="1"/>
  </cols>
  <sheetData>
    <row r="1" spans="1:35" ht="12.75">
      <c r="A1" s="20" t="s">
        <v>136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2.75" customHeight="1">
      <c r="A4" s="22" t="s">
        <v>26</v>
      </c>
      <c r="B4" s="24" t="s">
        <v>137</v>
      </c>
      <c r="C4" s="24"/>
      <c r="D4" s="25" t="s">
        <v>29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 t="s">
        <v>30</v>
      </c>
      <c r="U4" s="25" t="s">
        <v>31</v>
      </c>
      <c r="V4" s="26" t="s">
        <v>32</v>
      </c>
      <c r="W4" s="26" t="s">
        <v>33</v>
      </c>
      <c r="X4" s="26" t="s">
        <v>34</v>
      </c>
      <c r="Y4" s="26" t="s">
        <v>35</v>
      </c>
      <c r="Z4" s="26" t="s">
        <v>36</v>
      </c>
      <c r="AA4" s="26" t="s">
        <v>37</v>
      </c>
      <c r="AB4" s="26" t="s">
        <v>38</v>
      </c>
      <c r="AC4" s="26" t="s">
        <v>39</v>
      </c>
      <c r="AD4" s="26" t="s">
        <v>138</v>
      </c>
      <c r="AE4" s="26" t="s">
        <v>40</v>
      </c>
      <c r="AF4" s="25" t="s">
        <v>41</v>
      </c>
      <c r="AG4" s="25"/>
      <c r="AH4" s="25"/>
      <c r="AI4" s="25"/>
    </row>
    <row r="5" spans="1:35" ht="12.75" customHeight="1">
      <c r="A5" s="22"/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5"/>
      <c r="AG5" s="25"/>
      <c r="AH5" s="25"/>
      <c r="AI5" s="25"/>
    </row>
    <row r="6" spans="1:35" ht="12.75" customHeight="1">
      <c r="A6" s="22"/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5"/>
      <c r="AG6" s="25"/>
      <c r="AH6" s="25"/>
      <c r="AI6" s="25"/>
    </row>
    <row r="7" spans="1:35" ht="37.5" customHeight="1">
      <c r="A7" s="22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5"/>
      <c r="AG7" s="25"/>
      <c r="AH7" s="25"/>
      <c r="AI7" s="25"/>
    </row>
    <row r="8" spans="1:35" ht="12.75">
      <c r="A8" s="27"/>
      <c r="B8" s="28">
        <v>80</v>
      </c>
      <c r="C8" s="28">
        <v>2208</v>
      </c>
      <c r="D8" s="28" t="s">
        <v>42</v>
      </c>
      <c r="E8" s="28"/>
      <c r="F8" s="28"/>
      <c r="G8" s="28"/>
      <c r="H8" s="28"/>
      <c r="I8" s="28"/>
      <c r="J8" s="28">
        <v>20</v>
      </c>
      <c r="K8" s="29">
        <v>40</v>
      </c>
      <c r="L8" s="29">
        <v>60</v>
      </c>
      <c r="M8" s="29">
        <v>64</v>
      </c>
      <c r="N8" s="29">
        <v>32</v>
      </c>
      <c r="O8" s="29">
        <v>64</v>
      </c>
      <c r="P8" s="29">
        <v>80</v>
      </c>
      <c r="Q8" s="29">
        <v>160</v>
      </c>
      <c r="R8" s="29">
        <v>26</v>
      </c>
      <c r="S8" s="29">
        <v>52</v>
      </c>
      <c r="T8" s="25"/>
      <c r="U8" s="25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0" t="s">
        <v>43</v>
      </c>
      <c r="AG8" s="30" t="s">
        <v>44</v>
      </c>
      <c r="AH8" s="30" t="s">
        <v>45</v>
      </c>
      <c r="AI8" s="30" t="s">
        <v>46</v>
      </c>
    </row>
    <row r="9" spans="1:35" ht="12.75">
      <c r="A9" s="31">
        <v>1</v>
      </c>
      <c r="B9" s="32">
        <v>3</v>
      </c>
      <c r="C9" s="32"/>
      <c r="D9" s="33" t="s">
        <v>139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2">
        <f aca="true" t="shared" si="0" ref="T9:T10">+(B$8*B9)+(C$8*C9)</f>
        <v>240</v>
      </c>
      <c r="U9" s="34">
        <f aca="true" t="shared" si="1" ref="U9:U10">T9/V9</f>
        <v>260.8695652173913</v>
      </c>
      <c r="V9" s="35">
        <v>0.92</v>
      </c>
      <c r="W9" s="35">
        <v>220</v>
      </c>
      <c r="X9" s="36">
        <f>U9/W9</f>
        <v>1.1857707509881423</v>
      </c>
      <c r="Y9" s="38">
        <v>2.5</v>
      </c>
      <c r="Z9" s="38">
        <v>2.5</v>
      </c>
      <c r="AA9" s="38">
        <v>2.5</v>
      </c>
      <c r="AB9" s="35">
        <v>20</v>
      </c>
      <c r="AC9" s="35"/>
      <c r="AD9" s="56"/>
      <c r="AE9" s="39" t="s">
        <v>48</v>
      </c>
      <c r="AF9" s="34">
        <f>U9</f>
        <v>260.8695652173913</v>
      </c>
      <c r="AG9" s="34"/>
      <c r="AH9" s="34"/>
      <c r="AI9" s="32"/>
    </row>
    <row r="10" spans="1:35" s="53" customFormat="1" ht="12.75">
      <c r="A10" s="31">
        <v>2</v>
      </c>
      <c r="B10" s="32"/>
      <c r="C10" s="32">
        <v>1</v>
      </c>
      <c r="D10" s="33" t="s">
        <v>140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2">
        <f t="shared" si="0"/>
        <v>2208</v>
      </c>
      <c r="U10" s="34">
        <f t="shared" si="1"/>
        <v>2400</v>
      </c>
      <c r="V10" s="35">
        <v>0.92</v>
      </c>
      <c r="W10" s="35">
        <v>380</v>
      </c>
      <c r="X10" s="36">
        <f>U10/(380*SQRT(3))</f>
        <v>3.646422752776584</v>
      </c>
      <c r="Y10" s="55" t="s">
        <v>80</v>
      </c>
      <c r="Z10" s="38">
        <v>6</v>
      </c>
      <c r="AA10" s="38">
        <v>6</v>
      </c>
      <c r="AB10" s="35">
        <v>32</v>
      </c>
      <c r="AC10" s="35"/>
      <c r="AD10" s="57"/>
      <c r="AE10" s="39" t="s">
        <v>48</v>
      </c>
      <c r="AF10" s="32"/>
      <c r="AG10" s="32"/>
      <c r="AH10" s="32"/>
      <c r="AI10" s="32">
        <f>U10</f>
        <v>2400</v>
      </c>
    </row>
    <row r="11" spans="1:35" ht="12.75">
      <c r="A11" s="31">
        <v>3</v>
      </c>
      <c r="B11" s="32"/>
      <c r="C11" s="32"/>
      <c r="D11" s="33" t="s">
        <v>64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2"/>
      <c r="U11" s="34"/>
      <c r="V11" s="35"/>
      <c r="W11" s="35"/>
      <c r="X11" s="36"/>
      <c r="Y11" s="38"/>
      <c r="Z11" s="38"/>
      <c r="AA11" s="38"/>
      <c r="AB11" s="35"/>
      <c r="AC11" s="35"/>
      <c r="AD11" s="57"/>
      <c r="AE11" s="39"/>
      <c r="AF11" s="32"/>
      <c r="AG11" s="32"/>
      <c r="AH11" s="32"/>
      <c r="AI11" s="32"/>
    </row>
    <row r="12" spans="1:35" ht="12.75">
      <c r="A12" s="31">
        <v>4</v>
      </c>
      <c r="B12" s="32"/>
      <c r="C12" s="32"/>
      <c r="D12" s="33" t="s">
        <v>64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2"/>
      <c r="U12" s="34"/>
      <c r="V12" s="35"/>
      <c r="W12" s="35"/>
      <c r="X12" s="36"/>
      <c r="Y12" s="38"/>
      <c r="Z12" s="38"/>
      <c r="AA12" s="38"/>
      <c r="AB12" s="35"/>
      <c r="AC12" s="35"/>
      <c r="AD12" s="57"/>
      <c r="AE12" s="39"/>
      <c r="AF12" s="34"/>
      <c r="AG12" s="34"/>
      <c r="AH12" s="34"/>
      <c r="AI12" s="32"/>
    </row>
    <row r="13" spans="1:35" ht="12.75">
      <c r="A13" s="43" t="s">
        <v>65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5">
        <f>SUM(T9:T12)</f>
        <v>2448</v>
      </c>
      <c r="U13" s="45">
        <f>SUM(U9:U12)</f>
        <v>2660.8695652173915</v>
      </c>
      <c r="V13" s="46">
        <v>0.92</v>
      </c>
      <c r="W13" s="46">
        <v>380</v>
      </c>
      <c r="X13" s="47">
        <f>U13/(380*SQRT(3))</f>
        <v>4.04277305199143</v>
      </c>
      <c r="Y13" s="45" t="s">
        <v>80</v>
      </c>
      <c r="Z13" s="45">
        <v>6</v>
      </c>
      <c r="AA13" s="45">
        <v>6</v>
      </c>
      <c r="AB13" s="46">
        <v>32</v>
      </c>
      <c r="AC13" s="48"/>
      <c r="AD13" s="48"/>
      <c r="AE13" s="46" t="s">
        <v>48</v>
      </c>
      <c r="AF13" s="49">
        <f>SUM(AF9:AF12)</f>
        <v>260.8695652173913</v>
      </c>
      <c r="AG13" s="49">
        <f>SUM(AG9:AG12)</f>
        <v>0</v>
      </c>
      <c r="AH13" s="49">
        <f>SUM(AH9:AH12)</f>
        <v>0</v>
      </c>
      <c r="AI13" s="49">
        <f>SUM(AI9:AI12)</f>
        <v>2400</v>
      </c>
    </row>
  </sheetData>
  <sheetProtection selectLockedCells="1" selectUnlockedCells="1"/>
  <mergeCells count="24">
    <mergeCell ref="A1:AI2"/>
    <mergeCell ref="A3:AI3"/>
    <mergeCell ref="A4:A7"/>
    <mergeCell ref="B4:C7"/>
    <mergeCell ref="D4:S7"/>
    <mergeCell ref="T4:T8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I7"/>
    <mergeCell ref="D8:I8"/>
    <mergeCell ref="D9:S9"/>
    <mergeCell ref="D10:I10"/>
    <mergeCell ref="D11:I11"/>
    <mergeCell ref="D12:I12"/>
    <mergeCell ref="A13:S1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AM61"/>
  <sheetViews>
    <sheetView zoomScale="85" zoomScaleNormal="85" workbookViewId="0" topLeftCell="A1">
      <selection activeCell="AM61" sqref="AM61"/>
    </sheetView>
  </sheetViews>
  <sheetFormatPr defaultColWidth="8.00390625" defaultRowHeight="12.75"/>
  <cols>
    <col min="1" max="1" width="5.7109375" style="0" customWidth="1"/>
    <col min="2" max="3" width="5.8515625" style="0" customWidth="1"/>
    <col min="4" max="4" width="5.28125" style="0" customWidth="1"/>
    <col min="5" max="5" width="5.140625" style="0" customWidth="1"/>
    <col min="6" max="6" width="5.28125" style="0" customWidth="1"/>
    <col min="7" max="7" width="6.28125" style="0" customWidth="1"/>
    <col min="8" max="8" width="6.140625" style="0" customWidth="1"/>
    <col min="9" max="9" width="9.00390625" style="0" customWidth="1"/>
    <col min="10" max="10" width="6.8515625" style="0" customWidth="1"/>
    <col min="11" max="11" width="5.00390625" style="0" customWidth="1"/>
    <col min="12" max="12" width="1.28515625" style="0" customWidth="1"/>
    <col min="13" max="13" width="3.28125" style="0" customWidth="1"/>
    <col min="14" max="14" width="5.8515625" style="0" customWidth="1"/>
    <col min="15" max="24" width="0" style="0" hidden="1" customWidth="1"/>
    <col min="25" max="25" width="15.57421875" style="0" customWidth="1"/>
    <col min="26" max="26" width="15.7109375" style="0" customWidth="1"/>
    <col min="27" max="16384" width="8.57421875" style="0" customWidth="1"/>
  </cols>
  <sheetData>
    <row r="1" spans="1:39" ht="12.75">
      <c r="A1" s="20" t="s">
        <v>141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2.75" customHeight="1">
      <c r="A4" s="22" t="s">
        <v>26</v>
      </c>
      <c r="B4" s="23" t="s">
        <v>27</v>
      </c>
      <c r="C4" s="23"/>
      <c r="D4" s="23"/>
      <c r="E4" s="23"/>
      <c r="F4" s="24" t="s">
        <v>28</v>
      </c>
      <c r="G4" s="24"/>
      <c r="H4" s="24"/>
      <c r="I4" s="25" t="s">
        <v>29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 t="s">
        <v>30</v>
      </c>
      <c r="Z4" s="25" t="s">
        <v>31</v>
      </c>
      <c r="AA4" s="26" t="s">
        <v>32</v>
      </c>
      <c r="AB4" s="26" t="s">
        <v>33</v>
      </c>
      <c r="AC4" s="26" t="s">
        <v>34</v>
      </c>
      <c r="AD4" s="26" t="s">
        <v>35</v>
      </c>
      <c r="AE4" s="26" t="s">
        <v>36</v>
      </c>
      <c r="AF4" s="26" t="s">
        <v>37</v>
      </c>
      <c r="AG4" s="26" t="s">
        <v>38</v>
      </c>
      <c r="AH4" s="26" t="s">
        <v>39</v>
      </c>
      <c r="AI4" s="26" t="s">
        <v>40</v>
      </c>
      <c r="AJ4" s="25" t="s">
        <v>41</v>
      </c>
      <c r="AK4" s="25"/>
      <c r="AL4" s="25"/>
      <c r="AM4" s="25"/>
    </row>
    <row r="5" spans="1:39" ht="12.75" customHeight="1">
      <c r="A5" s="22"/>
      <c r="B5" s="23"/>
      <c r="C5" s="23"/>
      <c r="D5" s="23"/>
      <c r="E5" s="23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26"/>
      <c r="AC5" s="26"/>
      <c r="AD5" s="26"/>
      <c r="AE5" s="26"/>
      <c r="AF5" s="26"/>
      <c r="AG5" s="26"/>
      <c r="AH5" s="26"/>
      <c r="AI5" s="26"/>
      <c r="AJ5" s="25"/>
      <c r="AK5" s="25"/>
      <c r="AL5" s="25"/>
      <c r="AM5" s="25"/>
    </row>
    <row r="6" spans="1:39" ht="12.75" customHeight="1">
      <c r="A6" s="22"/>
      <c r="B6" s="23"/>
      <c r="C6" s="23"/>
      <c r="D6" s="23"/>
      <c r="E6" s="23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  <c r="AB6" s="26"/>
      <c r="AC6" s="26"/>
      <c r="AD6" s="26"/>
      <c r="AE6" s="26"/>
      <c r="AF6" s="26"/>
      <c r="AG6" s="26"/>
      <c r="AH6" s="26"/>
      <c r="AI6" s="26"/>
      <c r="AJ6" s="25"/>
      <c r="AK6" s="25"/>
      <c r="AL6" s="25"/>
      <c r="AM6" s="25"/>
    </row>
    <row r="7" spans="1:39" ht="37.5" customHeight="1">
      <c r="A7" s="22"/>
      <c r="B7" s="23"/>
      <c r="C7" s="23"/>
      <c r="D7" s="23"/>
      <c r="E7" s="23"/>
      <c r="F7" s="24"/>
      <c r="G7" s="24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6"/>
      <c r="AB7" s="26"/>
      <c r="AC7" s="26"/>
      <c r="AD7" s="26"/>
      <c r="AE7" s="26"/>
      <c r="AF7" s="26"/>
      <c r="AG7" s="26"/>
      <c r="AH7" s="26"/>
      <c r="AI7" s="26"/>
      <c r="AJ7" s="25"/>
      <c r="AK7" s="25"/>
      <c r="AL7" s="25"/>
      <c r="AM7" s="25"/>
    </row>
    <row r="8" spans="1:39" ht="12.75">
      <c r="A8" s="27"/>
      <c r="B8" s="28">
        <v>8</v>
      </c>
      <c r="C8" s="28">
        <v>16</v>
      </c>
      <c r="D8" s="28">
        <v>32</v>
      </c>
      <c r="E8" s="28">
        <v>60</v>
      </c>
      <c r="F8" s="28">
        <v>100</v>
      </c>
      <c r="G8" s="28">
        <v>200</v>
      </c>
      <c r="H8" s="28">
        <v>600</v>
      </c>
      <c r="I8" s="28" t="s">
        <v>42</v>
      </c>
      <c r="J8" s="28"/>
      <c r="K8" s="28"/>
      <c r="L8" s="28"/>
      <c r="M8" s="28"/>
      <c r="N8" s="28"/>
      <c r="O8" s="28">
        <v>20</v>
      </c>
      <c r="P8" s="29">
        <v>40</v>
      </c>
      <c r="Q8" s="29">
        <v>60</v>
      </c>
      <c r="R8" s="29">
        <v>64</v>
      </c>
      <c r="S8" s="29">
        <v>32</v>
      </c>
      <c r="T8" s="29">
        <v>64</v>
      </c>
      <c r="U8" s="29">
        <v>80</v>
      </c>
      <c r="V8" s="29">
        <v>160</v>
      </c>
      <c r="W8" s="29">
        <v>26</v>
      </c>
      <c r="X8" s="29">
        <v>52</v>
      </c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30" t="s">
        <v>43</v>
      </c>
      <c r="AK8" s="30" t="s">
        <v>44</v>
      </c>
      <c r="AL8" s="30" t="s">
        <v>45</v>
      </c>
      <c r="AM8" s="30" t="s">
        <v>46</v>
      </c>
    </row>
    <row r="9" spans="1:39" ht="12.75">
      <c r="A9" s="31">
        <v>1</v>
      </c>
      <c r="B9" s="32"/>
      <c r="C9" s="32">
        <v>6</v>
      </c>
      <c r="D9" s="32">
        <v>50</v>
      </c>
      <c r="E9" s="32">
        <v>2</v>
      </c>
      <c r="F9" s="32"/>
      <c r="G9" s="32"/>
      <c r="H9" s="32"/>
      <c r="I9" s="33" t="s">
        <v>95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4">
        <f aca="true" t="shared" si="0" ref="Y9:Y55">(C9*C$8)+(E$8*E9)+(F$8*F9)+(D$8*D9)+(G$8*G9)+(H$8*H9)+(B$8*B9)</f>
        <v>1816</v>
      </c>
      <c r="Z9" s="34">
        <f aca="true" t="shared" si="1" ref="Z9:Z56">Y9/AA9</f>
        <v>1973.9130434782608</v>
      </c>
      <c r="AA9" s="35">
        <v>0.92</v>
      </c>
      <c r="AB9" s="35">
        <v>220</v>
      </c>
      <c r="AC9" s="36">
        <f aca="true" t="shared" si="2" ref="AC9:AC55">Z9/AB9</f>
        <v>8.972332015810276</v>
      </c>
      <c r="AD9" s="38">
        <v>2.5</v>
      </c>
      <c r="AE9" s="38">
        <v>2.5</v>
      </c>
      <c r="AF9" s="38">
        <v>2.5</v>
      </c>
      <c r="AG9" s="35">
        <v>20</v>
      </c>
      <c r="AH9" s="35"/>
      <c r="AI9" s="39" t="s">
        <v>48</v>
      </c>
      <c r="AJ9" s="34">
        <f>Z9</f>
        <v>1973.9130434782608</v>
      </c>
      <c r="AK9" s="34"/>
      <c r="AL9" s="34"/>
      <c r="AM9" s="34"/>
    </row>
    <row r="10" spans="1:39" ht="12.75">
      <c r="A10" s="31">
        <v>2</v>
      </c>
      <c r="B10" s="32"/>
      <c r="C10" s="32">
        <v>2</v>
      </c>
      <c r="D10" s="32">
        <v>42</v>
      </c>
      <c r="E10" s="32"/>
      <c r="F10" s="32"/>
      <c r="G10" s="32"/>
      <c r="H10" s="32"/>
      <c r="I10" s="33" t="s">
        <v>142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>
        <f t="shared" si="0"/>
        <v>1376</v>
      </c>
      <c r="Z10" s="34">
        <f t="shared" si="1"/>
        <v>1495.6521739130435</v>
      </c>
      <c r="AA10" s="35">
        <v>0.92</v>
      </c>
      <c r="AB10" s="35">
        <v>220</v>
      </c>
      <c r="AC10" s="36">
        <f t="shared" si="2"/>
        <v>6.798418972332016</v>
      </c>
      <c r="AD10" s="38">
        <v>2.5</v>
      </c>
      <c r="AE10" s="38">
        <v>2.5</v>
      </c>
      <c r="AF10" s="38">
        <v>2.5</v>
      </c>
      <c r="AG10" s="35">
        <v>20</v>
      </c>
      <c r="AH10" s="35"/>
      <c r="AI10" s="39" t="s">
        <v>48</v>
      </c>
      <c r="AJ10" s="34"/>
      <c r="AK10" s="34">
        <f>Z10</f>
        <v>1495.6521739130435</v>
      </c>
      <c r="AL10" s="34"/>
      <c r="AM10" s="34"/>
    </row>
    <row r="11" spans="1:39" ht="12.75">
      <c r="A11" s="31">
        <v>3</v>
      </c>
      <c r="B11" s="32"/>
      <c r="C11" s="32"/>
      <c r="D11" s="32">
        <v>44</v>
      </c>
      <c r="E11" s="32"/>
      <c r="F11" s="32"/>
      <c r="G11" s="32"/>
      <c r="H11" s="32"/>
      <c r="I11" s="33" t="s">
        <v>95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4">
        <f t="shared" si="0"/>
        <v>1408</v>
      </c>
      <c r="Z11" s="34">
        <f t="shared" si="1"/>
        <v>1530.4347826086955</v>
      </c>
      <c r="AA11" s="35">
        <v>0.92</v>
      </c>
      <c r="AB11" s="35">
        <v>220</v>
      </c>
      <c r="AC11" s="36">
        <f t="shared" si="2"/>
        <v>6.956521739130435</v>
      </c>
      <c r="AD11" s="38">
        <v>2.5</v>
      </c>
      <c r="AE11" s="38">
        <v>2.5</v>
      </c>
      <c r="AF11" s="38">
        <v>2.5</v>
      </c>
      <c r="AG11" s="35">
        <v>20</v>
      </c>
      <c r="AH11" s="35"/>
      <c r="AI11" s="39" t="s">
        <v>48</v>
      </c>
      <c r="AJ11" s="34"/>
      <c r="AK11" s="34"/>
      <c r="AL11" s="34">
        <f>Z11</f>
        <v>1530.4347826086955</v>
      </c>
      <c r="AM11" s="34"/>
    </row>
    <row r="12" spans="1:39" ht="12.75">
      <c r="A12" s="31">
        <v>4</v>
      </c>
      <c r="B12" s="32"/>
      <c r="C12" s="32"/>
      <c r="D12" s="32">
        <v>48</v>
      </c>
      <c r="E12" s="32"/>
      <c r="F12" s="32"/>
      <c r="G12" s="32"/>
      <c r="H12" s="32"/>
      <c r="I12" s="33" t="s">
        <v>95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>
        <f t="shared" si="0"/>
        <v>1536</v>
      </c>
      <c r="Z12" s="34">
        <f t="shared" si="1"/>
        <v>1669.5652173913043</v>
      </c>
      <c r="AA12" s="35">
        <v>0.92</v>
      </c>
      <c r="AB12" s="35">
        <v>220</v>
      </c>
      <c r="AC12" s="36">
        <f t="shared" si="2"/>
        <v>7.58893280632411</v>
      </c>
      <c r="AD12" s="38">
        <v>2.5</v>
      </c>
      <c r="AE12" s="38">
        <v>2.5</v>
      </c>
      <c r="AF12" s="38">
        <v>2.5</v>
      </c>
      <c r="AG12" s="35">
        <v>20</v>
      </c>
      <c r="AH12" s="35"/>
      <c r="AI12" s="39" t="s">
        <v>48</v>
      </c>
      <c r="AJ12" s="34">
        <f>Z12</f>
        <v>1669.5652173913043</v>
      </c>
      <c r="AK12" s="34"/>
      <c r="AL12" s="34"/>
      <c r="AM12" s="34"/>
    </row>
    <row r="13" spans="1:39" ht="12.75">
      <c r="A13" s="31">
        <v>5</v>
      </c>
      <c r="B13" s="32"/>
      <c r="C13" s="32">
        <v>4</v>
      </c>
      <c r="D13" s="32">
        <v>36</v>
      </c>
      <c r="E13" s="32"/>
      <c r="F13" s="32"/>
      <c r="G13" s="32"/>
      <c r="H13" s="32"/>
      <c r="I13" s="33" t="s">
        <v>142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>
        <f t="shared" si="0"/>
        <v>1216</v>
      </c>
      <c r="Z13" s="34">
        <f t="shared" si="1"/>
        <v>1321.7391304347825</v>
      </c>
      <c r="AA13" s="35">
        <v>0.92</v>
      </c>
      <c r="AB13" s="35">
        <v>220</v>
      </c>
      <c r="AC13" s="36">
        <f t="shared" si="2"/>
        <v>6.007905138339921</v>
      </c>
      <c r="AD13" s="38">
        <v>2.5</v>
      </c>
      <c r="AE13" s="38">
        <v>2.5</v>
      </c>
      <c r="AF13" s="38">
        <v>2.5</v>
      </c>
      <c r="AG13" s="35">
        <v>20</v>
      </c>
      <c r="AH13" s="35"/>
      <c r="AI13" s="39" t="s">
        <v>48</v>
      </c>
      <c r="AJ13" s="34"/>
      <c r="AK13" s="34">
        <f>Z13</f>
        <v>1321.7391304347825</v>
      </c>
      <c r="AL13" s="34"/>
      <c r="AM13" s="34"/>
    </row>
    <row r="14" spans="1:39" ht="12.75">
      <c r="A14" s="31">
        <v>6</v>
      </c>
      <c r="B14" s="32"/>
      <c r="C14" s="32">
        <v>2</v>
      </c>
      <c r="D14" s="32">
        <v>42</v>
      </c>
      <c r="E14" s="32"/>
      <c r="F14" s="32"/>
      <c r="G14" s="32"/>
      <c r="H14" s="32"/>
      <c r="I14" s="33" t="s">
        <v>143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4">
        <f t="shared" si="0"/>
        <v>1376</v>
      </c>
      <c r="Z14" s="34">
        <f t="shared" si="1"/>
        <v>1495.6521739130435</v>
      </c>
      <c r="AA14" s="35">
        <v>0.92</v>
      </c>
      <c r="AB14" s="35">
        <v>220</v>
      </c>
      <c r="AC14" s="36">
        <f t="shared" si="2"/>
        <v>6.798418972332016</v>
      </c>
      <c r="AD14" s="38">
        <v>2.5</v>
      </c>
      <c r="AE14" s="38">
        <v>2.5</v>
      </c>
      <c r="AF14" s="38">
        <v>2.5</v>
      </c>
      <c r="AG14" s="35">
        <v>20</v>
      </c>
      <c r="AH14" s="35"/>
      <c r="AI14" s="39" t="s">
        <v>48</v>
      </c>
      <c r="AJ14" s="34"/>
      <c r="AK14" s="34"/>
      <c r="AL14" s="34">
        <f>Z14</f>
        <v>1495.6521739130435</v>
      </c>
      <c r="AM14" s="34"/>
    </row>
    <row r="15" spans="1:39" ht="12.75">
      <c r="A15" s="31">
        <v>7</v>
      </c>
      <c r="B15" s="32"/>
      <c r="C15" s="32">
        <v>2</v>
      </c>
      <c r="D15" s="32">
        <v>40</v>
      </c>
      <c r="E15" s="32"/>
      <c r="F15" s="32"/>
      <c r="G15" s="32"/>
      <c r="H15" s="32"/>
      <c r="I15" s="33" t="s">
        <v>96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4">
        <f t="shared" si="0"/>
        <v>1312</v>
      </c>
      <c r="Z15" s="34">
        <f t="shared" si="1"/>
        <v>1426.086956521739</v>
      </c>
      <c r="AA15" s="35">
        <v>0.92</v>
      </c>
      <c r="AB15" s="35">
        <v>220</v>
      </c>
      <c r="AC15" s="36">
        <f t="shared" si="2"/>
        <v>6.482213438735178</v>
      </c>
      <c r="AD15" s="38">
        <v>2.5</v>
      </c>
      <c r="AE15" s="38">
        <v>2.5</v>
      </c>
      <c r="AF15" s="38">
        <v>2.5</v>
      </c>
      <c r="AG15" s="35">
        <v>20</v>
      </c>
      <c r="AH15" s="35"/>
      <c r="AI15" s="39" t="s">
        <v>48</v>
      </c>
      <c r="AJ15" s="34">
        <f>Z15</f>
        <v>1426.086956521739</v>
      </c>
      <c r="AK15" s="34"/>
      <c r="AL15" s="34"/>
      <c r="AM15" s="34"/>
    </row>
    <row r="16" spans="1:39" ht="12.75">
      <c r="A16" s="31">
        <v>8</v>
      </c>
      <c r="B16" s="32">
        <v>7</v>
      </c>
      <c r="C16" s="32"/>
      <c r="D16" s="32"/>
      <c r="E16" s="32"/>
      <c r="F16" s="32"/>
      <c r="G16" s="32"/>
      <c r="H16" s="32"/>
      <c r="I16" s="33" t="s">
        <v>49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>
        <f t="shared" si="0"/>
        <v>56</v>
      </c>
      <c r="Z16" s="34">
        <f t="shared" si="1"/>
        <v>60.869565217391305</v>
      </c>
      <c r="AA16" s="35">
        <v>0.92</v>
      </c>
      <c r="AB16" s="35">
        <v>220</v>
      </c>
      <c r="AC16" s="36">
        <f t="shared" si="2"/>
        <v>0.2766798418972332</v>
      </c>
      <c r="AD16" s="38">
        <v>2.5</v>
      </c>
      <c r="AE16" s="38">
        <v>2.5</v>
      </c>
      <c r="AF16" s="38">
        <v>2.5</v>
      </c>
      <c r="AG16" s="35">
        <v>16</v>
      </c>
      <c r="AH16" s="35"/>
      <c r="AI16" s="39" t="s">
        <v>48</v>
      </c>
      <c r="AJ16" s="34"/>
      <c r="AK16" s="34">
        <f>Z16</f>
        <v>60.869565217391305</v>
      </c>
      <c r="AL16" s="34"/>
      <c r="AM16" s="34"/>
    </row>
    <row r="17" spans="1:39" ht="12.75">
      <c r="A17" s="31">
        <v>9</v>
      </c>
      <c r="B17" s="32"/>
      <c r="C17" s="32"/>
      <c r="D17" s="32"/>
      <c r="E17" s="32"/>
      <c r="F17" s="32"/>
      <c r="G17" s="32">
        <v>9</v>
      </c>
      <c r="H17" s="32"/>
      <c r="I17" s="33" t="s">
        <v>144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>
        <f t="shared" si="0"/>
        <v>1800</v>
      </c>
      <c r="Z17" s="34">
        <f t="shared" si="1"/>
        <v>1956.5217391304348</v>
      </c>
      <c r="AA17" s="35">
        <v>0.92</v>
      </c>
      <c r="AB17" s="35">
        <v>220</v>
      </c>
      <c r="AC17" s="36">
        <f t="shared" si="2"/>
        <v>8.893280632411066</v>
      </c>
      <c r="AD17" s="38">
        <v>2.5</v>
      </c>
      <c r="AE17" s="38">
        <v>2.5</v>
      </c>
      <c r="AF17" s="38">
        <v>2.5</v>
      </c>
      <c r="AG17" s="35">
        <v>20</v>
      </c>
      <c r="AH17" s="35"/>
      <c r="AI17" s="39" t="s">
        <v>48</v>
      </c>
      <c r="AJ17" s="34"/>
      <c r="AK17" s="34"/>
      <c r="AL17" s="34">
        <f>Z17</f>
        <v>1956.5217391304348</v>
      </c>
      <c r="AM17" s="34"/>
    </row>
    <row r="18" spans="1:39" ht="12.75">
      <c r="A18" s="31">
        <v>10</v>
      </c>
      <c r="B18" s="32"/>
      <c r="C18" s="32"/>
      <c r="D18" s="32"/>
      <c r="E18" s="32"/>
      <c r="F18" s="32"/>
      <c r="G18" s="32">
        <v>3</v>
      </c>
      <c r="H18" s="32">
        <v>1</v>
      </c>
      <c r="I18" s="33" t="s">
        <v>145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>
        <f t="shared" si="0"/>
        <v>1200</v>
      </c>
      <c r="Z18" s="34">
        <f t="shared" si="1"/>
        <v>1304.3478260869565</v>
      </c>
      <c r="AA18" s="35">
        <v>0.92</v>
      </c>
      <c r="AB18" s="35">
        <v>220</v>
      </c>
      <c r="AC18" s="36">
        <f t="shared" si="2"/>
        <v>5.928853754940711</v>
      </c>
      <c r="AD18" s="38">
        <v>2.5</v>
      </c>
      <c r="AE18" s="38">
        <v>2.5</v>
      </c>
      <c r="AF18" s="38">
        <v>2.5</v>
      </c>
      <c r="AG18" s="35">
        <v>20</v>
      </c>
      <c r="AH18" s="35">
        <v>25</v>
      </c>
      <c r="AI18" s="39" t="s">
        <v>48</v>
      </c>
      <c r="AJ18" s="34">
        <f>Z18</f>
        <v>1304.3478260869565</v>
      </c>
      <c r="AK18" s="34"/>
      <c r="AL18" s="34"/>
      <c r="AM18" s="34"/>
    </row>
    <row r="19" spans="1:39" ht="12.75">
      <c r="A19" s="31">
        <v>11</v>
      </c>
      <c r="B19" s="32"/>
      <c r="C19" s="32"/>
      <c r="D19" s="32"/>
      <c r="E19" s="32"/>
      <c r="F19" s="32"/>
      <c r="G19" s="32">
        <v>5</v>
      </c>
      <c r="H19" s="32"/>
      <c r="I19" s="33" t="s">
        <v>146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4">
        <f t="shared" si="0"/>
        <v>1000</v>
      </c>
      <c r="Z19" s="34">
        <f t="shared" si="1"/>
        <v>1086.9565217391305</v>
      </c>
      <c r="AA19" s="35">
        <v>0.92</v>
      </c>
      <c r="AB19" s="35">
        <v>220</v>
      </c>
      <c r="AC19" s="36">
        <f t="shared" si="2"/>
        <v>4.940711462450593</v>
      </c>
      <c r="AD19" s="38">
        <v>2.5</v>
      </c>
      <c r="AE19" s="38">
        <v>2.5</v>
      </c>
      <c r="AF19" s="38">
        <v>2.5</v>
      </c>
      <c r="AG19" s="35">
        <v>20</v>
      </c>
      <c r="AH19" s="35"/>
      <c r="AI19" s="39" t="s">
        <v>48</v>
      </c>
      <c r="AJ19" s="34"/>
      <c r="AK19" s="34">
        <f>Z19</f>
        <v>1086.9565217391305</v>
      </c>
      <c r="AL19" s="34"/>
      <c r="AM19" s="34"/>
    </row>
    <row r="20" spans="1:39" ht="12.75">
      <c r="A20" s="31">
        <v>12</v>
      </c>
      <c r="B20" s="32"/>
      <c r="C20" s="32"/>
      <c r="D20" s="32"/>
      <c r="E20" s="32"/>
      <c r="F20" s="32"/>
      <c r="G20" s="32">
        <v>6</v>
      </c>
      <c r="H20" s="32"/>
      <c r="I20" s="33" t="s">
        <v>146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>
        <f t="shared" si="0"/>
        <v>1200</v>
      </c>
      <c r="Z20" s="34">
        <f t="shared" si="1"/>
        <v>1304.3478260869565</v>
      </c>
      <c r="AA20" s="35">
        <v>0.92</v>
      </c>
      <c r="AB20" s="35">
        <v>220</v>
      </c>
      <c r="AC20" s="36">
        <f t="shared" si="2"/>
        <v>5.928853754940711</v>
      </c>
      <c r="AD20" s="38">
        <v>2.5</v>
      </c>
      <c r="AE20" s="38">
        <v>2.5</v>
      </c>
      <c r="AF20" s="38">
        <v>2.5</v>
      </c>
      <c r="AG20" s="35">
        <v>20</v>
      </c>
      <c r="AH20" s="35"/>
      <c r="AI20" s="39" t="s">
        <v>48</v>
      </c>
      <c r="AJ20" s="34"/>
      <c r="AK20" s="34"/>
      <c r="AL20" s="34">
        <f>Z20</f>
        <v>1304.3478260869565</v>
      </c>
      <c r="AM20" s="34"/>
    </row>
    <row r="21" spans="1:39" ht="12.75">
      <c r="A21" s="31">
        <v>13</v>
      </c>
      <c r="B21" s="32"/>
      <c r="C21" s="32"/>
      <c r="D21" s="32"/>
      <c r="E21" s="32"/>
      <c r="F21" s="32"/>
      <c r="G21" s="32">
        <v>5</v>
      </c>
      <c r="H21" s="32"/>
      <c r="I21" s="33" t="s">
        <v>147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4">
        <f t="shared" si="0"/>
        <v>1000</v>
      </c>
      <c r="Z21" s="34">
        <f t="shared" si="1"/>
        <v>1086.9565217391305</v>
      </c>
      <c r="AA21" s="35">
        <v>0.92</v>
      </c>
      <c r="AB21" s="35">
        <v>220</v>
      </c>
      <c r="AC21" s="36">
        <f t="shared" si="2"/>
        <v>4.940711462450593</v>
      </c>
      <c r="AD21" s="38">
        <v>2.5</v>
      </c>
      <c r="AE21" s="38">
        <v>2.5</v>
      </c>
      <c r="AF21" s="38">
        <v>2.5</v>
      </c>
      <c r="AG21" s="35">
        <v>20</v>
      </c>
      <c r="AH21" s="35"/>
      <c r="AI21" s="39" t="s">
        <v>48</v>
      </c>
      <c r="AJ21" s="34">
        <f>Z21</f>
        <v>1086.9565217391305</v>
      </c>
      <c r="AK21" s="34"/>
      <c r="AL21" s="34"/>
      <c r="AM21" s="34"/>
    </row>
    <row r="22" spans="1:39" ht="12.75">
      <c r="A22" s="31">
        <v>14</v>
      </c>
      <c r="B22" s="32"/>
      <c r="C22" s="32"/>
      <c r="D22" s="32"/>
      <c r="E22" s="32"/>
      <c r="F22" s="32"/>
      <c r="G22" s="32">
        <v>8</v>
      </c>
      <c r="H22" s="32"/>
      <c r="I22" s="33" t="s">
        <v>147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4">
        <f t="shared" si="0"/>
        <v>1600</v>
      </c>
      <c r="Z22" s="34">
        <f t="shared" si="1"/>
        <v>1739.1304347826085</v>
      </c>
      <c r="AA22" s="35">
        <v>0.92</v>
      </c>
      <c r="AB22" s="35">
        <v>220</v>
      </c>
      <c r="AC22" s="36">
        <f t="shared" si="2"/>
        <v>7.905138339920947</v>
      </c>
      <c r="AD22" s="38">
        <v>2.5</v>
      </c>
      <c r="AE22" s="38">
        <v>2.5</v>
      </c>
      <c r="AF22" s="38">
        <v>2.5</v>
      </c>
      <c r="AG22" s="35">
        <v>20</v>
      </c>
      <c r="AH22" s="35"/>
      <c r="AI22" s="39" t="s">
        <v>48</v>
      </c>
      <c r="AJ22" s="34"/>
      <c r="AK22" s="34">
        <f>Z22</f>
        <v>1739.1304347826085</v>
      </c>
      <c r="AL22" s="34"/>
      <c r="AM22" s="34"/>
    </row>
    <row r="23" spans="1:39" ht="12.75">
      <c r="A23" s="31">
        <v>15</v>
      </c>
      <c r="B23" s="32"/>
      <c r="C23" s="32"/>
      <c r="D23" s="32"/>
      <c r="E23" s="32"/>
      <c r="F23" s="32">
        <v>6</v>
      </c>
      <c r="G23" s="32">
        <v>3</v>
      </c>
      <c r="H23" s="32"/>
      <c r="I23" s="33" t="s">
        <v>51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4">
        <f t="shared" si="0"/>
        <v>1200</v>
      </c>
      <c r="Z23" s="34">
        <f t="shared" si="1"/>
        <v>1304.3478260869565</v>
      </c>
      <c r="AA23" s="35">
        <v>0.92</v>
      </c>
      <c r="AB23" s="35">
        <v>220</v>
      </c>
      <c r="AC23" s="36">
        <f t="shared" si="2"/>
        <v>5.928853754940711</v>
      </c>
      <c r="AD23" s="38">
        <v>2.5</v>
      </c>
      <c r="AE23" s="38">
        <v>2.5</v>
      </c>
      <c r="AF23" s="38">
        <v>2.5</v>
      </c>
      <c r="AG23" s="35">
        <v>20</v>
      </c>
      <c r="AH23" s="35">
        <v>25</v>
      </c>
      <c r="AI23" s="39" t="s">
        <v>48</v>
      </c>
      <c r="AJ23" s="34"/>
      <c r="AK23" s="34"/>
      <c r="AL23" s="34">
        <f>Z23</f>
        <v>1304.3478260869565</v>
      </c>
      <c r="AM23" s="34"/>
    </row>
    <row r="24" spans="1:39" ht="12.75">
      <c r="A24" s="31">
        <v>16</v>
      </c>
      <c r="B24" s="32"/>
      <c r="C24" s="32"/>
      <c r="D24" s="32"/>
      <c r="E24" s="32"/>
      <c r="F24" s="32"/>
      <c r="G24" s="32">
        <v>5</v>
      </c>
      <c r="H24" s="32"/>
      <c r="I24" s="33" t="s">
        <v>111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>
        <f t="shared" si="0"/>
        <v>1000</v>
      </c>
      <c r="Z24" s="34">
        <f t="shared" si="1"/>
        <v>1086.9565217391305</v>
      </c>
      <c r="AA24" s="35">
        <v>0.92</v>
      </c>
      <c r="AB24" s="35">
        <v>220</v>
      </c>
      <c r="AC24" s="36">
        <f t="shared" si="2"/>
        <v>4.940711462450593</v>
      </c>
      <c r="AD24" s="38">
        <v>2.5</v>
      </c>
      <c r="AE24" s="38">
        <v>2.5</v>
      </c>
      <c r="AF24" s="38">
        <v>2.5</v>
      </c>
      <c r="AG24" s="35">
        <v>20</v>
      </c>
      <c r="AH24" s="35">
        <v>25</v>
      </c>
      <c r="AI24" s="39" t="s">
        <v>48</v>
      </c>
      <c r="AJ24" s="34">
        <f>Z24</f>
        <v>1086.9565217391305</v>
      </c>
      <c r="AK24" s="34"/>
      <c r="AL24" s="34"/>
      <c r="AM24" s="34"/>
    </row>
    <row r="25" spans="1:39" ht="12.75">
      <c r="A25" s="31">
        <v>17</v>
      </c>
      <c r="B25" s="32"/>
      <c r="C25" s="32"/>
      <c r="D25" s="32"/>
      <c r="E25" s="32"/>
      <c r="F25" s="32"/>
      <c r="G25" s="32">
        <v>1</v>
      </c>
      <c r="H25" s="32">
        <v>1</v>
      </c>
      <c r="I25" s="33" t="s">
        <v>111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>
        <f t="shared" si="0"/>
        <v>800</v>
      </c>
      <c r="Z25" s="34">
        <f t="shared" si="1"/>
        <v>869.5652173913043</v>
      </c>
      <c r="AA25" s="35">
        <v>0.92</v>
      </c>
      <c r="AB25" s="35">
        <v>220</v>
      </c>
      <c r="AC25" s="36">
        <f t="shared" si="2"/>
        <v>3.9525691699604737</v>
      </c>
      <c r="AD25" s="38">
        <v>2.5</v>
      </c>
      <c r="AE25" s="38">
        <v>2.5</v>
      </c>
      <c r="AF25" s="38">
        <v>2.5</v>
      </c>
      <c r="AG25" s="35">
        <v>20</v>
      </c>
      <c r="AH25" s="35">
        <v>25</v>
      </c>
      <c r="AI25" s="39" t="s">
        <v>48</v>
      </c>
      <c r="AJ25" s="34"/>
      <c r="AK25" s="34">
        <f>Z25</f>
        <v>869.5652173913043</v>
      </c>
      <c r="AL25" s="34"/>
      <c r="AM25" s="34"/>
    </row>
    <row r="26" spans="1:39" ht="12.75">
      <c r="A26" s="31">
        <v>18</v>
      </c>
      <c r="B26" s="32"/>
      <c r="C26" s="32"/>
      <c r="D26" s="32"/>
      <c r="E26" s="32"/>
      <c r="F26" s="32"/>
      <c r="G26" s="32">
        <v>9</v>
      </c>
      <c r="H26" s="32"/>
      <c r="I26" s="33" t="s">
        <v>109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4">
        <f t="shared" si="0"/>
        <v>1800</v>
      </c>
      <c r="Z26" s="34">
        <f t="shared" si="1"/>
        <v>1956.5217391304348</v>
      </c>
      <c r="AA26" s="35">
        <v>0.92</v>
      </c>
      <c r="AB26" s="35">
        <v>220</v>
      </c>
      <c r="AC26" s="36">
        <f t="shared" si="2"/>
        <v>8.893280632411066</v>
      </c>
      <c r="AD26" s="38">
        <v>2.5</v>
      </c>
      <c r="AE26" s="38">
        <v>2.5</v>
      </c>
      <c r="AF26" s="38">
        <v>2.5</v>
      </c>
      <c r="AG26" s="35">
        <v>20</v>
      </c>
      <c r="AH26" s="35"/>
      <c r="AI26" s="39" t="s">
        <v>48</v>
      </c>
      <c r="AJ26" s="34"/>
      <c r="AK26" s="34"/>
      <c r="AL26" s="34">
        <f>Z26</f>
        <v>1956.5217391304348</v>
      </c>
      <c r="AM26" s="34"/>
    </row>
    <row r="27" spans="1:39" ht="12.75">
      <c r="A27" s="31">
        <v>19</v>
      </c>
      <c r="B27" s="32"/>
      <c r="C27" s="32"/>
      <c r="D27" s="32"/>
      <c r="E27" s="32"/>
      <c r="F27" s="32"/>
      <c r="G27" s="32">
        <v>8</v>
      </c>
      <c r="H27" s="32"/>
      <c r="I27" s="33" t="s">
        <v>148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>
        <f t="shared" si="0"/>
        <v>1600</v>
      </c>
      <c r="Z27" s="34">
        <f t="shared" si="1"/>
        <v>1739.1304347826085</v>
      </c>
      <c r="AA27" s="35">
        <v>0.92</v>
      </c>
      <c r="AB27" s="35">
        <v>220</v>
      </c>
      <c r="AC27" s="36">
        <f t="shared" si="2"/>
        <v>7.905138339920947</v>
      </c>
      <c r="AD27" s="38">
        <v>2.5</v>
      </c>
      <c r="AE27" s="38">
        <v>2.5</v>
      </c>
      <c r="AF27" s="38">
        <v>2.5</v>
      </c>
      <c r="AG27" s="35">
        <v>20</v>
      </c>
      <c r="AH27" s="35"/>
      <c r="AI27" s="39" t="s">
        <v>48</v>
      </c>
      <c r="AJ27" s="34">
        <f>Z27</f>
        <v>1739.1304347826085</v>
      </c>
      <c r="AK27" s="34"/>
      <c r="AL27" s="34"/>
      <c r="AM27" s="34"/>
    </row>
    <row r="28" spans="1:39" ht="12.75">
      <c r="A28" s="31">
        <v>20</v>
      </c>
      <c r="B28" s="32"/>
      <c r="C28" s="32"/>
      <c r="D28" s="32"/>
      <c r="E28" s="32"/>
      <c r="F28" s="32"/>
      <c r="G28" s="32">
        <v>5</v>
      </c>
      <c r="H28" s="32"/>
      <c r="I28" s="33" t="s">
        <v>101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>
        <f t="shared" si="0"/>
        <v>1000</v>
      </c>
      <c r="Z28" s="34">
        <f t="shared" si="1"/>
        <v>1086.9565217391305</v>
      </c>
      <c r="AA28" s="35">
        <v>0.92</v>
      </c>
      <c r="AB28" s="35">
        <v>220</v>
      </c>
      <c r="AC28" s="36">
        <f t="shared" si="2"/>
        <v>4.940711462450593</v>
      </c>
      <c r="AD28" s="38">
        <v>2.5</v>
      </c>
      <c r="AE28" s="38">
        <v>2.5</v>
      </c>
      <c r="AF28" s="38">
        <v>2.5</v>
      </c>
      <c r="AG28" s="35">
        <v>20</v>
      </c>
      <c r="AH28" s="35"/>
      <c r="AI28" s="39" t="s">
        <v>48</v>
      </c>
      <c r="AJ28" s="34"/>
      <c r="AK28" s="34">
        <f aca="true" t="shared" si="3" ref="AK28:AK29">Z28</f>
        <v>1086.9565217391305</v>
      </c>
      <c r="AL28" s="34"/>
      <c r="AM28" s="34"/>
    </row>
    <row r="29" spans="1:39" ht="12.75">
      <c r="A29" s="31">
        <v>21</v>
      </c>
      <c r="B29" s="32"/>
      <c r="C29" s="32"/>
      <c r="D29" s="32"/>
      <c r="E29" s="32"/>
      <c r="F29" s="32"/>
      <c r="G29" s="32">
        <v>5</v>
      </c>
      <c r="H29" s="32"/>
      <c r="I29" s="33" t="s">
        <v>101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4">
        <f t="shared" si="0"/>
        <v>1000</v>
      </c>
      <c r="Z29" s="34">
        <f t="shared" si="1"/>
        <v>1086.9565217391305</v>
      </c>
      <c r="AA29" s="35">
        <v>0.92</v>
      </c>
      <c r="AB29" s="35">
        <v>220</v>
      </c>
      <c r="AC29" s="36">
        <f t="shared" si="2"/>
        <v>4.940711462450593</v>
      </c>
      <c r="AD29" s="38">
        <v>2.5</v>
      </c>
      <c r="AE29" s="38">
        <v>2.5</v>
      </c>
      <c r="AF29" s="38">
        <v>2.5</v>
      </c>
      <c r="AG29" s="35">
        <v>20</v>
      </c>
      <c r="AH29" s="35"/>
      <c r="AI29" s="39" t="s">
        <v>48</v>
      </c>
      <c r="AJ29" s="34"/>
      <c r="AK29" s="34">
        <f t="shared" si="3"/>
        <v>1086.9565217391305</v>
      </c>
      <c r="AL29" s="34"/>
      <c r="AM29" s="34"/>
    </row>
    <row r="30" spans="1:39" ht="12.75">
      <c r="A30" s="31">
        <v>22</v>
      </c>
      <c r="B30" s="32"/>
      <c r="C30" s="32"/>
      <c r="D30" s="32"/>
      <c r="E30" s="32"/>
      <c r="F30" s="32"/>
      <c r="G30" s="32">
        <v>8</v>
      </c>
      <c r="H30" s="32"/>
      <c r="I30" s="33" t="s">
        <v>149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4">
        <f t="shared" si="0"/>
        <v>1600</v>
      </c>
      <c r="Z30" s="34">
        <f t="shared" si="1"/>
        <v>1739.1304347826085</v>
      </c>
      <c r="AA30" s="35">
        <v>0.92</v>
      </c>
      <c r="AB30" s="35">
        <v>220</v>
      </c>
      <c r="AC30" s="36">
        <f t="shared" si="2"/>
        <v>7.905138339920947</v>
      </c>
      <c r="AD30" s="38">
        <v>2.5</v>
      </c>
      <c r="AE30" s="38">
        <v>2.5</v>
      </c>
      <c r="AF30" s="38">
        <v>2.5</v>
      </c>
      <c r="AG30" s="35">
        <v>20</v>
      </c>
      <c r="AH30" s="35"/>
      <c r="AI30" s="39" t="s">
        <v>48</v>
      </c>
      <c r="AJ30" s="34">
        <f>Z30</f>
        <v>1739.1304347826085</v>
      </c>
      <c r="AK30" s="34"/>
      <c r="AL30" s="34"/>
      <c r="AM30" s="34"/>
    </row>
    <row r="31" spans="1:39" s="53" customFormat="1" ht="12.75">
      <c r="A31" s="31">
        <v>23</v>
      </c>
      <c r="B31" s="32"/>
      <c r="C31" s="32"/>
      <c r="D31" s="32"/>
      <c r="E31" s="32"/>
      <c r="F31" s="32"/>
      <c r="G31" s="32">
        <v>8</v>
      </c>
      <c r="H31" s="32"/>
      <c r="I31" s="33" t="s">
        <v>149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>
        <f t="shared" si="0"/>
        <v>1600</v>
      </c>
      <c r="Z31" s="34">
        <f t="shared" si="1"/>
        <v>1739.1304347826085</v>
      </c>
      <c r="AA31" s="35">
        <v>0.92</v>
      </c>
      <c r="AB31" s="35">
        <v>220</v>
      </c>
      <c r="AC31" s="36">
        <f t="shared" si="2"/>
        <v>7.905138339920947</v>
      </c>
      <c r="AD31" s="38">
        <v>2.5</v>
      </c>
      <c r="AE31" s="38">
        <v>2.5</v>
      </c>
      <c r="AF31" s="38">
        <v>2.5</v>
      </c>
      <c r="AG31" s="35">
        <v>20</v>
      </c>
      <c r="AH31" s="35"/>
      <c r="AI31" s="52" t="s">
        <v>48</v>
      </c>
      <c r="AJ31" s="34"/>
      <c r="AK31" s="34">
        <f>Z31</f>
        <v>1739.1304347826085</v>
      </c>
      <c r="AL31" s="34"/>
      <c r="AM31" s="32"/>
    </row>
    <row r="32" spans="1:39" ht="12.75">
      <c r="A32" s="31">
        <v>24</v>
      </c>
      <c r="B32" s="32"/>
      <c r="C32" s="32"/>
      <c r="D32" s="32"/>
      <c r="E32" s="32"/>
      <c r="F32" s="32"/>
      <c r="G32" s="32">
        <v>8</v>
      </c>
      <c r="H32" s="32"/>
      <c r="I32" s="33" t="s">
        <v>149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4">
        <f t="shared" si="0"/>
        <v>1600</v>
      </c>
      <c r="Z32" s="34">
        <f t="shared" si="1"/>
        <v>1739.1304347826085</v>
      </c>
      <c r="AA32" s="35">
        <v>0.92</v>
      </c>
      <c r="AB32" s="35">
        <v>220</v>
      </c>
      <c r="AC32" s="36">
        <f t="shared" si="2"/>
        <v>7.905138339920947</v>
      </c>
      <c r="AD32" s="38">
        <v>2.5</v>
      </c>
      <c r="AE32" s="38">
        <v>2.5</v>
      </c>
      <c r="AF32" s="38">
        <v>2.5</v>
      </c>
      <c r="AG32" s="35">
        <v>20</v>
      </c>
      <c r="AH32" s="35"/>
      <c r="AI32" s="52" t="s">
        <v>48</v>
      </c>
      <c r="AJ32" s="34"/>
      <c r="AK32" s="34"/>
      <c r="AL32" s="34">
        <f>Z32</f>
        <v>1739.1304347826085</v>
      </c>
      <c r="AM32" s="32"/>
    </row>
    <row r="33" spans="1:39" ht="12.75">
      <c r="A33" s="31">
        <v>25</v>
      </c>
      <c r="B33" s="32"/>
      <c r="C33" s="32"/>
      <c r="D33" s="32"/>
      <c r="E33" s="32"/>
      <c r="F33" s="32"/>
      <c r="G33" s="32">
        <v>5</v>
      </c>
      <c r="H33" s="32"/>
      <c r="I33" s="33" t="s">
        <v>149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>
        <f t="shared" si="0"/>
        <v>1000</v>
      </c>
      <c r="Z33" s="34">
        <f t="shared" si="1"/>
        <v>1086.9565217391305</v>
      </c>
      <c r="AA33" s="35">
        <v>0.92</v>
      </c>
      <c r="AB33" s="35">
        <v>220</v>
      </c>
      <c r="AC33" s="36">
        <f t="shared" si="2"/>
        <v>4.940711462450593</v>
      </c>
      <c r="AD33" s="38">
        <v>2.5</v>
      </c>
      <c r="AE33" s="38">
        <v>2.5</v>
      </c>
      <c r="AF33" s="38">
        <v>2.5</v>
      </c>
      <c r="AG33" s="35">
        <v>20</v>
      </c>
      <c r="AH33" s="35"/>
      <c r="AI33" s="52" t="s">
        <v>48</v>
      </c>
      <c r="AJ33" s="34">
        <f>Z33</f>
        <v>1086.9565217391305</v>
      </c>
      <c r="AK33" s="34"/>
      <c r="AL33" s="34"/>
      <c r="AM33" s="32"/>
    </row>
    <row r="34" spans="1:39" ht="12.75">
      <c r="A34" s="31">
        <v>26</v>
      </c>
      <c r="B34" s="32"/>
      <c r="C34" s="32"/>
      <c r="D34" s="32"/>
      <c r="E34" s="32"/>
      <c r="F34" s="32">
        <v>1</v>
      </c>
      <c r="G34" s="32">
        <v>8</v>
      </c>
      <c r="H34" s="32"/>
      <c r="I34" s="33" t="s">
        <v>150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>
        <f t="shared" si="0"/>
        <v>1700</v>
      </c>
      <c r="Z34" s="34">
        <f t="shared" si="1"/>
        <v>1847.8260869565217</v>
      </c>
      <c r="AA34" s="35">
        <v>0.92</v>
      </c>
      <c r="AB34" s="35">
        <v>220</v>
      </c>
      <c r="AC34" s="36">
        <f t="shared" si="2"/>
        <v>8.399209486166008</v>
      </c>
      <c r="AD34" s="38">
        <v>2.5</v>
      </c>
      <c r="AE34" s="38">
        <v>2.5</v>
      </c>
      <c r="AF34" s="38">
        <v>2.5</v>
      </c>
      <c r="AG34" s="35">
        <v>20</v>
      </c>
      <c r="AH34" s="35"/>
      <c r="AI34" s="52" t="s">
        <v>48</v>
      </c>
      <c r="AJ34" s="34"/>
      <c r="AK34" s="34">
        <f>Z34</f>
        <v>1847.8260869565217</v>
      </c>
      <c r="AL34" s="34"/>
      <c r="AM34" s="32"/>
    </row>
    <row r="35" spans="1:39" ht="12.75">
      <c r="A35" s="31">
        <v>27</v>
      </c>
      <c r="B35" s="32"/>
      <c r="C35" s="32"/>
      <c r="D35" s="32"/>
      <c r="E35" s="32"/>
      <c r="F35" s="32"/>
      <c r="G35" s="32">
        <v>9</v>
      </c>
      <c r="H35" s="32"/>
      <c r="I35" s="33" t="s">
        <v>151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4">
        <f t="shared" si="0"/>
        <v>1800</v>
      </c>
      <c r="Z35" s="34">
        <f t="shared" si="1"/>
        <v>1956.5217391304348</v>
      </c>
      <c r="AA35" s="35">
        <v>0.92</v>
      </c>
      <c r="AB35" s="35">
        <v>220</v>
      </c>
      <c r="AC35" s="36">
        <f t="shared" si="2"/>
        <v>8.893280632411066</v>
      </c>
      <c r="AD35" s="38">
        <v>2.5</v>
      </c>
      <c r="AE35" s="38">
        <v>2.5</v>
      </c>
      <c r="AF35" s="38">
        <v>2.5</v>
      </c>
      <c r="AG35" s="35">
        <v>20</v>
      </c>
      <c r="AH35" s="35"/>
      <c r="AI35" s="52" t="s">
        <v>48</v>
      </c>
      <c r="AJ35" s="34"/>
      <c r="AK35" s="34"/>
      <c r="AL35" s="34">
        <f>Z35</f>
        <v>1956.5217391304348</v>
      </c>
      <c r="AM35" s="32"/>
    </row>
    <row r="36" spans="1:39" ht="12.75">
      <c r="A36" s="31">
        <v>28</v>
      </c>
      <c r="B36" s="32"/>
      <c r="C36" s="32"/>
      <c r="D36" s="32"/>
      <c r="E36" s="32"/>
      <c r="F36" s="32"/>
      <c r="G36" s="32">
        <v>5</v>
      </c>
      <c r="H36" s="32"/>
      <c r="I36" s="33" t="s">
        <v>152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>
        <f t="shared" si="0"/>
        <v>1000</v>
      </c>
      <c r="Z36" s="34">
        <f t="shared" si="1"/>
        <v>1086.9565217391305</v>
      </c>
      <c r="AA36" s="35">
        <v>0.92</v>
      </c>
      <c r="AB36" s="35">
        <v>220</v>
      </c>
      <c r="AC36" s="36">
        <f t="shared" si="2"/>
        <v>4.940711462450593</v>
      </c>
      <c r="AD36" s="38">
        <v>2.5</v>
      </c>
      <c r="AE36" s="38">
        <v>2.5</v>
      </c>
      <c r="AF36" s="38">
        <v>2.5</v>
      </c>
      <c r="AG36" s="35">
        <v>20</v>
      </c>
      <c r="AH36" s="35"/>
      <c r="AI36" s="52" t="s">
        <v>48</v>
      </c>
      <c r="AJ36" s="34">
        <f>Z36</f>
        <v>1086.9565217391305</v>
      </c>
      <c r="AK36" s="34"/>
      <c r="AL36" s="34"/>
      <c r="AM36" s="32"/>
    </row>
    <row r="37" spans="1:39" ht="12.75">
      <c r="A37" s="31">
        <v>29</v>
      </c>
      <c r="B37" s="32"/>
      <c r="C37" s="32"/>
      <c r="D37" s="32"/>
      <c r="E37" s="32"/>
      <c r="F37" s="32"/>
      <c r="G37" s="32">
        <v>5</v>
      </c>
      <c r="H37" s="32"/>
      <c r="I37" s="33" t="s">
        <v>152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4">
        <f t="shared" si="0"/>
        <v>1000</v>
      </c>
      <c r="Z37" s="34">
        <f t="shared" si="1"/>
        <v>1086.9565217391305</v>
      </c>
      <c r="AA37" s="35">
        <v>0.92</v>
      </c>
      <c r="AB37" s="35">
        <v>220</v>
      </c>
      <c r="AC37" s="36">
        <f t="shared" si="2"/>
        <v>4.940711462450593</v>
      </c>
      <c r="AD37" s="38">
        <v>2.5</v>
      </c>
      <c r="AE37" s="38">
        <v>2.5</v>
      </c>
      <c r="AF37" s="38">
        <v>2.5</v>
      </c>
      <c r="AG37" s="35">
        <v>20</v>
      </c>
      <c r="AH37" s="35"/>
      <c r="AI37" s="52" t="s">
        <v>48</v>
      </c>
      <c r="AJ37" s="34"/>
      <c r="AK37" s="34">
        <f>Z37</f>
        <v>1086.9565217391305</v>
      </c>
      <c r="AL37" s="34"/>
      <c r="AM37" s="32"/>
    </row>
    <row r="38" spans="1:39" ht="12.75">
      <c r="A38" s="31">
        <v>30</v>
      </c>
      <c r="B38" s="32"/>
      <c r="C38" s="32"/>
      <c r="D38" s="32"/>
      <c r="E38" s="32"/>
      <c r="F38" s="32"/>
      <c r="G38" s="32">
        <v>5</v>
      </c>
      <c r="H38" s="32"/>
      <c r="I38" s="33" t="s">
        <v>153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4">
        <f t="shared" si="0"/>
        <v>1000</v>
      </c>
      <c r="Z38" s="34">
        <f t="shared" si="1"/>
        <v>1086.9565217391305</v>
      </c>
      <c r="AA38" s="35">
        <v>0.92</v>
      </c>
      <c r="AB38" s="35">
        <v>220</v>
      </c>
      <c r="AC38" s="36">
        <f t="shared" si="2"/>
        <v>4.940711462450593</v>
      </c>
      <c r="AD38" s="38">
        <v>2.5</v>
      </c>
      <c r="AE38" s="38">
        <v>2.5</v>
      </c>
      <c r="AF38" s="38">
        <v>2.5</v>
      </c>
      <c r="AG38" s="35">
        <v>20</v>
      </c>
      <c r="AH38" s="35"/>
      <c r="AI38" s="52" t="s">
        <v>48</v>
      </c>
      <c r="AJ38" s="34"/>
      <c r="AK38" s="34"/>
      <c r="AL38" s="34">
        <f>Z38</f>
        <v>1086.9565217391305</v>
      </c>
      <c r="AM38" s="32"/>
    </row>
    <row r="39" spans="1:39" ht="12.75">
      <c r="A39" s="31">
        <v>31</v>
      </c>
      <c r="B39" s="32"/>
      <c r="C39" s="32"/>
      <c r="D39" s="32"/>
      <c r="E39" s="32"/>
      <c r="F39" s="32"/>
      <c r="G39" s="32">
        <v>5</v>
      </c>
      <c r="H39" s="32"/>
      <c r="I39" s="33" t="s">
        <v>153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4">
        <f t="shared" si="0"/>
        <v>1000</v>
      </c>
      <c r="Z39" s="34">
        <f t="shared" si="1"/>
        <v>1086.9565217391305</v>
      </c>
      <c r="AA39" s="35">
        <v>0.92</v>
      </c>
      <c r="AB39" s="35">
        <v>220</v>
      </c>
      <c r="AC39" s="36">
        <f t="shared" si="2"/>
        <v>4.940711462450593</v>
      </c>
      <c r="AD39" s="38">
        <v>2.5</v>
      </c>
      <c r="AE39" s="38">
        <v>2.5</v>
      </c>
      <c r="AF39" s="38">
        <v>2.5</v>
      </c>
      <c r="AG39" s="35">
        <v>20</v>
      </c>
      <c r="AH39" s="35"/>
      <c r="AI39" s="52" t="s">
        <v>48</v>
      </c>
      <c r="AJ39" s="34">
        <f>Z39</f>
        <v>1086.9565217391305</v>
      </c>
      <c r="AK39" s="34"/>
      <c r="AL39" s="34"/>
      <c r="AM39" s="32"/>
    </row>
    <row r="40" spans="1:39" ht="12.75">
      <c r="A40" s="31">
        <v>32</v>
      </c>
      <c r="B40" s="32"/>
      <c r="C40" s="32"/>
      <c r="D40" s="32"/>
      <c r="E40" s="32"/>
      <c r="F40" s="32"/>
      <c r="G40" s="32">
        <v>8</v>
      </c>
      <c r="H40" s="32"/>
      <c r="I40" s="33" t="s">
        <v>153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4">
        <f t="shared" si="0"/>
        <v>1600</v>
      </c>
      <c r="Z40" s="34">
        <f t="shared" si="1"/>
        <v>1739.1304347826085</v>
      </c>
      <c r="AA40" s="35">
        <v>0.92</v>
      </c>
      <c r="AB40" s="35">
        <v>220</v>
      </c>
      <c r="AC40" s="36">
        <f t="shared" si="2"/>
        <v>7.905138339920947</v>
      </c>
      <c r="AD40" s="38">
        <v>2.5</v>
      </c>
      <c r="AE40" s="38">
        <v>2.5</v>
      </c>
      <c r="AF40" s="38">
        <v>2.5</v>
      </c>
      <c r="AG40" s="35">
        <v>20</v>
      </c>
      <c r="AH40" s="35"/>
      <c r="AI40" s="52" t="s">
        <v>48</v>
      </c>
      <c r="AJ40" s="34"/>
      <c r="AK40" s="34">
        <f>Z40</f>
        <v>1739.1304347826085</v>
      </c>
      <c r="AL40" s="34"/>
      <c r="AM40" s="32"/>
    </row>
    <row r="41" spans="1:39" ht="12.75">
      <c r="A41" s="31">
        <v>33</v>
      </c>
      <c r="B41" s="32"/>
      <c r="C41" s="32"/>
      <c r="D41" s="32"/>
      <c r="E41" s="32"/>
      <c r="F41" s="32"/>
      <c r="G41" s="32">
        <v>7</v>
      </c>
      <c r="H41" s="32"/>
      <c r="I41" s="33" t="s">
        <v>154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4">
        <f t="shared" si="0"/>
        <v>1400</v>
      </c>
      <c r="Z41" s="34">
        <f t="shared" si="1"/>
        <v>1521.7391304347825</v>
      </c>
      <c r="AA41" s="35">
        <v>0.92</v>
      </c>
      <c r="AB41" s="35">
        <v>220</v>
      </c>
      <c r="AC41" s="36">
        <f t="shared" si="2"/>
        <v>6.916996047430829</v>
      </c>
      <c r="AD41" s="38">
        <v>2.5</v>
      </c>
      <c r="AE41" s="38">
        <v>2.5</v>
      </c>
      <c r="AF41" s="38">
        <v>2.5</v>
      </c>
      <c r="AG41" s="35">
        <v>20</v>
      </c>
      <c r="AH41" s="35"/>
      <c r="AI41" s="52" t="s">
        <v>48</v>
      </c>
      <c r="AJ41" s="34"/>
      <c r="AK41" s="34"/>
      <c r="AL41" s="34">
        <f>Z41</f>
        <v>1521.7391304347825</v>
      </c>
      <c r="AM41" s="34"/>
    </row>
    <row r="42" spans="1:39" ht="12.75">
      <c r="A42" s="31">
        <v>34</v>
      </c>
      <c r="B42" s="32"/>
      <c r="C42" s="32"/>
      <c r="D42" s="32"/>
      <c r="E42" s="32"/>
      <c r="F42" s="32"/>
      <c r="G42" s="32">
        <v>8</v>
      </c>
      <c r="H42" s="32"/>
      <c r="I42" s="33" t="s">
        <v>155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4">
        <f t="shared" si="0"/>
        <v>1600</v>
      </c>
      <c r="Z42" s="34">
        <f t="shared" si="1"/>
        <v>1739.1304347826085</v>
      </c>
      <c r="AA42" s="35">
        <v>0.92</v>
      </c>
      <c r="AB42" s="35">
        <v>220</v>
      </c>
      <c r="AC42" s="36">
        <f t="shared" si="2"/>
        <v>7.905138339920947</v>
      </c>
      <c r="AD42" s="38">
        <v>2.5</v>
      </c>
      <c r="AE42" s="38">
        <v>2.5</v>
      </c>
      <c r="AF42" s="38">
        <v>2.5</v>
      </c>
      <c r="AG42" s="35">
        <v>20</v>
      </c>
      <c r="AH42" s="35"/>
      <c r="AI42" s="52" t="s">
        <v>48</v>
      </c>
      <c r="AJ42" s="34">
        <f>Z42</f>
        <v>1739.1304347826085</v>
      </c>
      <c r="AK42" s="34"/>
      <c r="AL42" s="34"/>
      <c r="AM42" s="34"/>
    </row>
    <row r="43" spans="1:39" s="53" customFormat="1" ht="12.75">
      <c r="A43" s="31">
        <v>35</v>
      </c>
      <c r="B43" s="32"/>
      <c r="C43" s="32"/>
      <c r="D43" s="32"/>
      <c r="E43" s="32"/>
      <c r="F43" s="32"/>
      <c r="G43" s="32">
        <v>5</v>
      </c>
      <c r="H43" s="32"/>
      <c r="I43" s="33" t="s">
        <v>156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4">
        <f t="shared" si="0"/>
        <v>1000</v>
      </c>
      <c r="Z43" s="34">
        <f t="shared" si="1"/>
        <v>1086.9565217391305</v>
      </c>
      <c r="AA43" s="35">
        <v>0.92</v>
      </c>
      <c r="AB43" s="35">
        <v>220</v>
      </c>
      <c r="AC43" s="36">
        <f t="shared" si="2"/>
        <v>4.940711462450593</v>
      </c>
      <c r="AD43" s="38">
        <v>2.5</v>
      </c>
      <c r="AE43" s="38">
        <v>2.5</v>
      </c>
      <c r="AF43" s="38">
        <v>2.5</v>
      </c>
      <c r="AG43" s="35">
        <v>20</v>
      </c>
      <c r="AH43" s="35"/>
      <c r="AI43" s="52" t="s">
        <v>48</v>
      </c>
      <c r="AJ43" s="34"/>
      <c r="AK43" s="34">
        <f aca="true" t="shared" si="4" ref="AK43:AK44">Z43</f>
        <v>1086.9565217391305</v>
      </c>
      <c r="AL43" s="34"/>
      <c r="AM43" s="32"/>
    </row>
    <row r="44" spans="1:39" ht="12.75">
      <c r="A44" s="31">
        <v>36</v>
      </c>
      <c r="B44" s="32"/>
      <c r="C44" s="32"/>
      <c r="D44" s="32"/>
      <c r="E44" s="32"/>
      <c r="F44" s="32"/>
      <c r="G44" s="32">
        <v>5</v>
      </c>
      <c r="H44" s="32"/>
      <c r="I44" s="33" t="s">
        <v>156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4">
        <f t="shared" si="0"/>
        <v>1000</v>
      </c>
      <c r="Z44" s="34">
        <f t="shared" si="1"/>
        <v>1086.9565217391305</v>
      </c>
      <c r="AA44" s="35">
        <v>0.92</v>
      </c>
      <c r="AB44" s="35">
        <v>220</v>
      </c>
      <c r="AC44" s="36">
        <f t="shared" si="2"/>
        <v>4.940711462450593</v>
      </c>
      <c r="AD44" s="38">
        <v>2.5</v>
      </c>
      <c r="AE44" s="38">
        <v>2.5</v>
      </c>
      <c r="AF44" s="38">
        <v>2.5</v>
      </c>
      <c r="AG44" s="35">
        <v>20</v>
      </c>
      <c r="AH44" s="35"/>
      <c r="AI44" s="52" t="s">
        <v>48</v>
      </c>
      <c r="AJ44" s="34"/>
      <c r="AK44" s="34">
        <f t="shared" si="4"/>
        <v>1086.9565217391305</v>
      </c>
      <c r="AL44" s="34"/>
      <c r="AM44" s="32"/>
    </row>
    <row r="45" spans="1:39" ht="12.75">
      <c r="A45" s="31">
        <v>37</v>
      </c>
      <c r="B45" s="32"/>
      <c r="C45" s="32"/>
      <c r="D45" s="32"/>
      <c r="E45" s="32"/>
      <c r="F45" s="32">
        <v>11</v>
      </c>
      <c r="G45" s="32"/>
      <c r="H45" s="32"/>
      <c r="I45" s="33" t="s">
        <v>157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4">
        <f t="shared" si="0"/>
        <v>1100</v>
      </c>
      <c r="Z45" s="34">
        <f t="shared" si="1"/>
        <v>1195.6521739130435</v>
      </c>
      <c r="AA45" s="35">
        <v>0.92</v>
      </c>
      <c r="AB45" s="35">
        <v>220</v>
      </c>
      <c r="AC45" s="36">
        <f t="shared" si="2"/>
        <v>5.434782608695652</v>
      </c>
      <c r="AD45" s="38">
        <v>2.5</v>
      </c>
      <c r="AE45" s="38">
        <v>2.5</v>
      </c>
      <c r="AF45" s="38">
        <v>2.5</v>
      </c>
      <c r="AG45" s="35">
        <v>20</v>
      </c>
      <c r="AH45" s="35"/>
      <c r="AI45" s="52" t="s">
        <v>48</v>
      </c>
      <c r="AJ45" s="34">
        <f>Z45</f>
        <v>1195.6521739130435</v>
      </c>
      <c r="AK45" s="34"/>
      <c r="AL45" s="34"/>
      <c r="AM45" s="32"/>
    </row>
    <row r="46" spans="1:39" ht="12.75">
      <c r="A46" s="31">
        <v>38</v>
      </c>
      <c r="B46" s="32"/>
      <c r="C46" s="32"/>
      <c r="D46" s="32"/>
      <c r="E46" s="32"/>
      <c r="F46" s="32"/>
      <c r="G46" s="32">
        <v>9</v>
      </c>
      <c r="H46" s="32"/>
      <c r="I46" s="33" t="s">
        <v>158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4">
        <f t="shared" si="0"/>
        <v>1800</v>
      </c>
      <c r="Z46" s="34">
        <f t="shared" si="1"/>
        <v>1956.5217391304348</v>
      </c>
      <c r="AA46" s="35">
        <v>0.92</v>
      </c>
      <c r="AB46" s="35">
        <v>220</v>
      </c>
      <c r="AC46" s="36">
        <f t="shared" si="2"/>
        <v>8.893280632411066</v>
      </c>
      <c r="AD46" s="38">
        <v>2.5</v>
      </c>
      <c r="AE46" s="38">
        <v>2.5</v>
      </c>
      <c r="AF46" s="38">
        <v>2.5</v>
      </c>
      <c r="AG46" s="35">
        <v>20</v>
      </c>
      <c r="AH46" s="35">
        <v>25</v>
      </c>
      <c r="AI46" s="52" t="s">
        <v>48</v>
      </c>
      <c r="AJ46" s="34"/>
      <c r="AK46" s="34">
        <f>Z46</f>
        <v>1956.5217391304348</v>
      </c>
      <c r="AL46" s="34"/>
      <c r="AM46" s="32"/>
    </row>
    <row r="47" spans="1:39" ht="12.75">
      <c r="A47" s="31">
        <v>39</v>
      </c>
      <c r="B47" s="32"/>
      <c r="C47" s="32"/>
      <c r="D47" s="32"/>
      <c r="E47" s="32"/>
      <c r="F47" s="32"/>
      <c r="G47" s="32">
        <v>10</v>
      </c>
      <c r="H47" s="32"/>
      <c r="I47" s="33" t="s">
        <v>97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4">
        <f t="shared" si="0"/>
        <v>2000</v>
      </c>
      <c r="Z47" s="34">
        <f t="shared" si="1"/>
        <v>2173.913043478261</v>
      </c>
      <c r="AA47" s="35">
        <v>0.92</v>
      </c>
      <c r="AB47" s="35">
        <v>220</v>
      </c>
      <c r="AC47" s="36">
        <f t="shared" si="2"/>
        <v>9.881422924901186</v>
      </c>
      <c r="AD47" s="38">
        <v>2.5</v>
      </c>
      <c r="AE47" s="38">
        <v>2.5</v>
      </c>
      <c r="AF47" s="38">
        <v>2.5</v>
      </c>
      <c r="AG47" s="35">
        <v>20</v>
      </c>
      <c r="AH47" s="35"/>
      <c r="AI47" s="52" t="s">
        <v>48</v>
      </c>
      <c r="AJ47" s="34"/>
      <c r="AK47" s="34"/>
      <c r="AL47" s="34">
        <f>Z47</f>
        <v>2173.913043478261</v>
      </c>
      <c r="AM47" s="32"/>
    </row>
    <row r="48" spans="1:39" ht="12.75">
      <c r="A48" s="31">
        <v>40</v>
      </c>
      <c r="B48" s="32"/>
      <c r="C48" s="32"/>
      <c r="D48" s="32"/>
      <c r="E48" s="32"/>
      <c r="F48" s="32"/>
      <c r="G48" s="32">
        <v>10</v>
      </c>
      <c r="H48" s="32"/>
      <c r="I48" s="33" t="s">
        <v>97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4">
        <f t="shared" si="0"/>
        <v>2000</v>
      </c>
      <c r="Z48" s="34">
        <f t="shared" si="1"/>
        <v>2173.913043478261</v>
      </c>
      <c r="AA48" s="35">
        <v>0.92</v>
      </c>
      <c r="AB48" s="35">
        <v>220</v>
      </c>
      <c r="AC48" s="36">
        <f t="shared" si="2"/>
        <v>9.881422924901186</v>
      </c>
      <c r="AD48" s="38">
        <v>2.5</v>
      </c>
      <c r="AE48" s="38">
        <v>2.5</v>
      </c>
      <c r="AF48" s="38">
        <v>2.5</v>
      </c>
      <c r="AG48" s="35">
        <v>20</v>
      </c>
      <c r="AH48" s="35"/>
      <c r="AI48" s="52" t="s">
        <v>48</v>
      </c>
      <c r="AJ48" s="34">
        <f>Z48</f>
        <v>2173.913043478261</v>
      </c>
      <c r="AK48" s="34"/>
      <c r="AL48" s="34"/>
      <c r="AM48" s="34"/>
    </row>
    <row r="49" spans="1:39" ht="12.75">
      <c r="A49" s="31">
        <v>41</v>
      </c>
      <c r="B49" s="32"/>
      <c r="C49" s="32"/>
      <c r="D49" s="32"/>
      <c r="E49" s="32"/>
      <c r="F49" s="32"/>
      <c r="G49" s="32">
        <v>7</v>
      </c>
      <c r="H49" s="32"/>
      <c r="I49" s="33" t="s">
        <v>159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4">
        <f t="shared" si="0"/>
        <v>1400</v>
      </c>
      <c r="Z49" s="34">
        <f t="shared" si="1"/>
        <v>1521.7391304347825</v>
      </c>
      <c r="AA49" s="35">
        <v>0.92</v>
      </c>
      <c r="AB49" s="35">
        <v>220</v>
      </c>
      <c r="AC49" s="36">
        <f t="shared" si="2"/>
        <v>6.916996047430829</v>
      </c>
      <c r="AD49" s="38">
        <v>2.5</v>
      </c>
      <c r="AE49" s="38">
        <v>2.5</v>
      </c>
      <c r="AF49" s="38">
        <v>2.5</v>
      </c>
      <c r="AG49" s="35">
        <v>20</v>
      </c>
      <c r="AH49" s="35"/>
      <c r="AI49" s="52" t="s">
        <v>48</v>
      </c>
      <c r="AJ49" s="34"/>
      <c r="AK49" s="34">
        <f>Z49</f>
        <v>1521.7391304347825</v>
      </c>
      <c r="AL49" s="34"/>
      <c r="AM49" s="34"/>
    </row>
    <row r="50" spans="1:39" s="53" customFormat="1" ht="12.75">
      <c r="A50" s="31">
        <v>42</v>
      </c>
      <c r="B50" s="32"/>
      <c r="C50" s="32"/>
      <c r="D50" s="32"/>
      <c r="E50" s="32"/>
      <c r="F50" s="32"/>
      <c r="G50" s="32">
        <v>10</v>
      </c>
      <c r="H50" s="32"/>
      <c r="I50" s="33" t="s">
        <v>97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4">
        <f t="shared" si="0"/>
        <v>2000</v>
      </c>
      <c r="Z50" s="34">
        <f t="shared" si="1"/>
        <v>2173.913043478261</v>
      </c>
      <c r="AA50" s="35">
        <v>0.92</v>
      </c>
      <c r="AB50" s="35">
        <v>220</v>
      </c>
      <c r="AC50" s="36">
        <f t="shared" si="2"/>
        <v>9.881422924901186</v>
      </c>
      <c r="AD50" s="38">
        <v>2.5</v>
      </c>
      <c r="AE50" s="38">
        <v>2.5</v>
      </c>
      <c r="AF50" s="38">
        <v>2.5</v>
      </c>
      <c r="AG50" s="35">
        <v>20</v>
      </c>
      <c r="AH50" s="35"/>
      <c r="AI50" s="52" t="s">
        <v>48</v>
      </c>
      <c r="AJ50" s="34"/>
      <c r="AK50" s="34"/>
      <c r="AL50" s="34">
        <f>Z50</f>
        <v>2173.913043478261</v>
      </c>
      <c r="AM50" s="32"/>
    </row>
    <row r="51" spans="1:39" ht="12.75">
      <c r="A51" s="31">
        <v>43</v>
      </c>
      <c r="B51" s="32"/>
      <c r="C51" s="32"/>
      <c r="D51" s="32"/>
      <c r="E51" s="32"/>
      <c r="F51" s="32"/>
      <c r="G51" s="32">
        <v>10</v>
      </c>
      <c r="H51" s="32"/>
      <c r="I51" s="33" t="s">
        <v>97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4">
        <f t="shared" si="0"/>
        <v>2000</v>
      </c>
      <c r="Z51" s="34">
        <f t="shared" si="1"/>
        <v>2173.913043478261</v>
      </c>
      <c r="AA51" s="35">
        <v>0.92</v>
      </c>
      <c r="AB51" s="35">
        <v>220</v>
      </c>
      <c r="AC51" s="36">
        <f t="shared" si="2"/>
        <v>9.881422924901186</v>
      </c>
      <c r="AD51" s="38">
        <v>2.5</v>
      </c>
      <c r="AE51" s="38">
        <v>2.5</v>
      </c>
      <c r="AF51" s="38">
        <v>2.5</v>
      </c>
      <c r="AG51" s="35">
        <v>20</v>
      </c>
      <c r="AH51" s="35"/>
      <c r="AI51" s="52" t="s">
        <v>48</v>
      </c>
      <c r="AJ51" s="34">
        <f>Z51</f>
        <v>2173.913043478261</v>
      </c>
      <c r="AK51" s="34"/>
      <c r="AL51" s="34"/>
      <c r="AM51" s="32"/>
    </row>
    <row r="52" spans="1:39" ht="12.75">
      <c r="A52" s="31">
        <v>44</v>
      </c>
      <c r="B52" s="32"/>
      <c r="C52" s="32"/>
      <c r="D52" s="32"/>
      <c r="E52" s="32"/>
      <c r="F52" s="32"/>
      <c r="G52" s="32">
        <v>10</v>
      </c>
      <c r="H52" s="32"/>
      <c r="I52" s="33" t="s">
        <v>97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4">
        <f t="shared" si="0"/>
        <v>2000</v>
      </c>
      <c r="Z52" s="34">
        <f t="shared" si="1"/>
        <v>2173.913043478261</v>
      </c>
      <c r="AA52" s="35">
        <v>0.92</v>
      </c>
      <c r="AB52" s="35">
        <v>220</v>
      </c>
      <c r="AC52" s="36">
        <f t="shared" si="2"/>
        <v>9.881422924901186</v>
      </c>
      <c r="AD52" s="38">
        <v>2.5</v>
      </c>
      <c r="AE52" s="38">
        <v>2.5</v>
      </c>
      <c r="AF52" s="38">
        <v>2.5</v>
      </c>
      <c r="AG52" s="35">
        <v>20</v>
      </c>
      <c r="AH52" s="35"/>
      <c r="AI52" s="52" t="s">
        <v>48</v>
      </c>
      <c r="AJ52" s="34"/>
      <c r="AK52" s="34">
        <f>Z52</f>
        <v>2173.913043478261</v>
      </c>
      <c r="AL52" s="34"/>
      <c r="AM52" s="32"/>
    </row>
    <row r="53" spans="1:39" ht="12.75">
      <c r="A53" s="31">
        <v>45</v>
      </c>
      <c r="B53" s="32"/>
      <c r="C53" s="32"/>
      <c r="D53" s="32"/>
      <c r="E53" s="32"/>
      <c r="F53" s="32"/>
      <c r="G53" s="32">
        <v>10</v>
      </c>
      <c r="H53" s="32"/>
      <c r="I53" s="33" t="s">
        <v>97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4">
        <f t="shared" si="0"/>
        <v>2000</v>
      </c>
      <c r="Z53" s="34">
        <f t="shared" si="1"/>
        <v>2173.913043478261</v>
      </c>
      <c r="AA53" s="35">
        <v>0.92</v>
      </c>
      <c r="AB53" s="35">
        <v>220</v>
      </c>
      <c r="AC53" s="36">
        <f t="shared" si="2"/>
        <v>9.881422924901186</v>
      </c>
      <c r="AD53" s="38">
        <v>2.5</v>
      </c>
      <c r="AE53" s="38">
        <v>2.5</v>
      </c>
      <c r="AF53" s="38">
        <v>2.5</v>
      </c>
      <c r="AG53" s="35">
        <v>20</v>
      </c>
      <c r="AH53" s="35"/>
      <c r="AI53" s="52" t="s">
        <v>48</v>
      </c>
      <c r="AJ53" s="34"/>
      <c r="AK53" s="34"/>
      <c r="AL53" s="34">
        <f>Z53</f>
        <v>2173.913043478261</v>
      </c>
      <c r="AM53" s="32"/>
    </row>
    <row r="54" spans="1:39" ht="12.75">
      <c r="A54" s="31">
        <v>46</v>
      </c>
      <c r="B54" s="32"/>
      <c r="C54" s="32"/>
      <c r="D54" s="32"/>
      <c r="E54" s="32"/>
      <c r="F54" s="32"/>
      <c r="G54" s="32">
        <v>4</v>
      </c>
      <c r="H54" s="32"/>
      <c r="I54" s="33" t="s">
        <v>160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4">
        <f t="shared" si="0"/>
        <v>800</v>
      </c>
      <c r="Z54" s="34">
        <f t="shared" si="1"/>
        <v>869.5652173913043</v>
      </c>
      <c r="AA54" s="35">
        <v>0.92</v>
      </c>
      <c r="AB54" s="35">
        <v>220</v>
      </c>
      <c r="AC54" s="36">
        <f t="shared" si="2"/>
        <v>3.9525691699604737</v>
      </c>
      <c r="AD54" s="38">
        <v>2.5</v>
      </c>
      <c r="AE54" s="38">
        <v>2.5</v>
      </c>
      <c r="AF54" s="38">
        <v>2.5</v>
      </c>
      <c r="AG54" s="35">
        <v>20</v>
      </c>
      <c r="AH54" s="35"/>
      <c r="AI54" s="52" t="s">
        <v>48</v>
      </c>
      <c r="AJ54" s="34">
        <f>Z54</f>
        <v>869.5652173913043</v>
      </c>
      <c r="AK54" s="34"/>
      <c r="AL54" s="34"/>
      <c r="AM54" s="32"/>
    </row>
    <row r="55" spans="1:39" ht="12.75">
      <c r="A55" s="31">
        <v>47</v>
      </c>
      <c r="B55" s="32"/>
      <c r="C55" s="32"/>
      <c r="D55" s="32"/>
      <c r="E55" s="32"/>
      <c r="F55" s="32">
        <v>5</v>
      </c>
      <c r="G55" s="32"/>
      <c r="H55" s="32"/>
      <c r="I55" s="33" t="s">
        <v>115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4">
        <f t="shared" si="0"/>
        <v>500</v>
      </c>
      <c r="Z55" s="34">
        <f t="shared" si="1"/>
        <v>543.4782608695652</v>
      </c>
      <c r="AA55" s="35">
        <v>0.92</v>
      </c>
      <c r="AB55" s="35">
        <v>220</v>
      </c>
      <c r="AC55" s="36">
        <f t="shared" si="2"/>
        <v>2.4703557312252964</v>
      </c>
      <c r="AD55" s="38">
        <v>2.5</v>
      </c>
      <c r="AE55" s="38">
        <v>2.5</v>
      </c>
      <c r="AF55" s="38">
        <v>2.5</v>
      </c>
      <c r="AG55" s="35">
        <v>20</v>
      </c>
      <c r="AH55" s="35"/>
      <c r="AI55" s="52" t="s">
        <v>48</v>
      </c>
      <c r="AJ55" s="34"/>
      <c r="AK55" s="34"/>
      <c r="AL55" s="34">
        <f>Z55</f>
        <v>543.4782608695652</v>
      </c>
      <c r="AM55" s="34"/>
    </row>
    <row r="56" spans="1:39" ht="12.75">
      <c r="A56" s="31">
        <v>48</v>
      </c>
      <c r="B56" s="32"/>
      <c r="C56" s="32"/>
      <c r="D56" s="32"/>
      <c r="E56" s="32"/>
      <c r="F56" s="32"/>
      <c r="G56" s="32"/>
      <c r="H56" s="32"/>
      <c r="I56" s="33" t="s">
        <v>62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4">
        <v>100000</v>
      </c>
      <c r="Z56" s="34">
        <f t="shared" si="1"/>
        <v>108695.65217391304</v>
      </c>
      <c r="AA56" s="35">
        <v>0.92</v>
      </c>
      <c r="AB56" s="35">
        <v>380</v>
      </c>
      <c r="AC56" s="36">
        <f>Z56/(380*SQRT(3))</f>
        <v>165.14595800618588</v>
      </c>
      <c r="AD56" s="55" t="s">
        <v>121</v>
      </c>
      <c r="AE56" s="38">
        <v>50</v>
      </c>
      <c r="AF56" s="38">
        <v>25</v>
      </c>
      <c r="AG56" s="35">
        <v>125</v>
      </c>
      <c r="AH56" s="35"/>
      <c r="AI56" s="52" t="s">
        <v>48</v>
      </c>
      <c r="AJ56" s="34"/>
      <c r="AK56" s="34"/>
      <c r="AL56" s="34"/>
      <c r="AM56" s="34">
        <f>Z56</f>
        <v>108695.65217391304</v>
      </c>
    </row>
    <row r="57" spans="1:39" ht="12.75">
      <c r="A57" s="31">
        <v>49</v>
      </c>
      <c r="B57" s="32"/>
      <c r="C57" s="32"/>
      <c r="D57" s="32"/>
      <c r="E57" s="32"/>
      <c r="F57" s="32"/>
      <c r="G57" s="32"/>
      <c r="H57" s="32"/>
      <c r="I57" s="33" t="s">
        <v>64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4"/>
      <c r="Z57" s="34"/>
      <c r="AA57" s="35"/>
      <c r="AB57" s="35"/>
      <c r="AC57" s="36"/>
      <c r="AD57" s="38"/>
      <c r="AE57" s="38"/>
      <c r="AF57" s="38"/>
      <c r="AG57" s="35"/>
      <c r="AH57" s="35"/>
      <c r="AI57" s="52"/>
      <c r="AJ57" s="34"/>
      <c r="AK57" s="34"/>
      <c r="AL57" s="34"/>
      <c r="AM57" s="34"/>
    </row>
    <row r="58" spans="1:39" ht="12.75">
      <c r="A58" s="31">
        <v>50</v>
      </c>
      <c r="B58" s="32"/>
      <c r="C58" s="32"/>
      <c r="D58" s="32"/>
      <c r="E58" s="32"/>
      <c r="F58" s="32"/>
      <c r="G58" s="32"/>
      <c r="H58" s="32"/>
      <c r="I58" s="33" t="s">
        <v>64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4"/>
      <c r="Z58" s="34"/>
      <c r="AA58" s="35"/>
      <c r="AB58" s="35"/>
      <c r="AC58" s="36"/>
      <c r="AD58" s="38"/>
      <c r="AE58" s="38"/>
      <c r="AF58" s="38"/>
      <c r="AG58" s="35"/>
      <c r="AH58" s="35"/>
      <c r="AI58" s="52"/>
      <c r="AJ58" s="34"/>
      <c r="AK58" s="34"/>
      <c r="AL58" s="34"/>
      <c r="AM58" s="34"/>
    </row>
    <row r="59" spans="1:39" ht="12.75">
      <c r="A59" s="31">
        <v>51</v>
      </c>
      <c r="B59" s="32"/>
      <c r="C59" s="32"/>
      <c r="D59" s="32"/>
      <c r="E59" s="32"/>
      <c r="F59" s="32"/>
      <c r="G59" s="32"/>
      <c r="H59" s="32"/>
      <c r="I59" s="33" t="s">
        <v>64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4"/>
      <c r="Z59" s="34"/>
      <c r="AA59" s="35"/>
      <c r="AB59" s="35"/>
      <c r="AC59" s="36"/>
      <c r="AD59" s="38"/>
      <c r="AE59" s="38"/>
      <c r="AF59" s="38"/>
      <c r="AG59" s="35"/>
      <c r="AH59" s="35"/>
      <c r="AI59" s="52"/>
      <c r="AJ59" s="34"/>
      <c r="AK59" s="34"/>
      <c r="AL59" s="34"/>
      <c r="AM59" s="34"/>
    </row>
    <row r="60" spans="1:39" ht="12.75">
      <c r="A60" s="43" t="s">
        <v>65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5">
        <f>SUM(Y9:Y59)</f>
        <v>163796</v>
      </c>
      <c r="Z60" s="45">
        <f>SUM(Z9:Z59)</f>
        <v>178039.1304347826</v>
      </c>
      <c r="AA60" s="46">
        <v>0.92</v>
      </c>
      <c r="AB60" s="46">
        <v>380</v>
      </c>
      <c r="AC60" s="47">
        <f>Z60/660</f>
        <v>269.75625823451907</v>
      </c>
      <c r="AD60" s="45" t="s">
        <v>92</v>
      </c>
      <c r="AE60" s="45">
        <v>70</v>
      </c>
      <c r="AF60" s="45">
        <v>35</v>
      </c>
      <c r="AG60" s="46">
        <v>175</v>
      </c>
      <c r="AH60" s="48"/>
      <c r="AI60" s="46" t="s">
        <v>48</v>
      </c>
      <c r="AJ60" s="49">
        <f>SUM(AJ9:AJ59)</f>
        <v>23439.130434782604</v>
      </c>
      <c r="AK60" s="49">
        <f>SUM(AK9:AK59)</f>
        <v>22986.95652173913</v>
      </c>
      <c r="AL60" s="49">
        <f>SUM(AL9:AL59)</f>
        <v>22917.39130434782</v>
      </c>
      <c r="AM60" s="49">
        <f>SUM(AM9:AM59)</f>
        <v>108695.65217391304</v>
      </c>
    </row>
    <row r="61" spans="1:14" ht="12.75">
      <c r="A61" s="50" t="s">
        <v>161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</sheetData>
  <sheetProtection selectLockedCells="1" selectUnlockedCells="1"/>
  <mergeCells count="72">
    <mergeCell ref="A1:AM2"/>
    <mergeCell ref="A3:AM3"/>
    <mergeCell ref="A4:A7"/>
    <mergeCell ref="B4:E7"/>
    <mergeCell ref="F4:H7"/>
    <mergeCell ref="I4:X7"/>
    <mergeCell ref="Y4:Y8"/>
    <mergeCell ref="Z4:Z8"/>
    <mergeCell ref="AA4:AA8"/>
    <mergeCell ref="AB4:AB8"/>
    <mergeCell ref="AC4:AC8"/>
    <mergeCell ref="AD4:AD8"/>
    <mergeCell ref="AE4:AE8"/>
    <mergeCell ref="AF4:AF8"/>
    <mergeCell ref="AG4:AG8"/>
    <mergeCell ref="AH4:AH8"/>
    <mergeCell ref="AI4:AI8"/>
    <mergeCell ref="AJ4:AM7"/>
    <mergeCell ref="I8:N8"/>
    <mergeCell ref="I9:X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  <mergeCell ref="I28:N28"/>
    <mergeCell ref="I29:N29"/>
    <mergeCell ref="I30:N30"/>
    <mergeCell ref="I31:N31"/>
    <mergeCell ref="I32:N32"/>
    <mergeCell ref="I33:N33"/>
    <mergeCell ref="I34:N34"/>
    <mergeCell ref="I35:N35"/>
    <mergeCell ref="I36:N36"/>
    <mergeCell ref="I37:N37"/>
    <mergeCell ref="I38:N38"/>
    <mergeCell ref="I39:N39"/>
    <mergeCell ref="I40:N40"/>
    <mergeCell ref="I41:N41"/>
    <mergeCell ref="I42:N42"/>
    <mergeCell ref="I43:N43"/>
    <mergeCell ref="I44:N44"/>
    <mergeCell ref="I45:N45"/>
    <mergeCell ref="I46:N46"/>
    <mergeCell ref="I47:N47"/>
    <mergeCell ref="I48:N48"/>
    <mergeCell ref="I49:N49"/>
    <mergeCell ref="I50:N50"/>
    <mergeCell ref="I51:N51"/>
    <mergeCell ref="I52:N52"/>
    <mergeCell ref="I53:N53"/>
    <mergeCell ref="I54:N54"/>
    <mergeCell ref="I55:N55"/>
    <mergeCell ref="I56:N56"/>
    <mergeCell ref="I57:N57"/>
    <mergeCell ref="I58:N58"/>
    <mergeCell ref="I59:N59"/>
    <mergeCell ref="A60:X60"/>
    <mergeCell ref="A61:N6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28"/>
  <sheetViews>
    <sheetView zoomScale="85" zoomScaleNormal="85" workbookViewId="0" topLeftCell="C1">
      <selection activeCell="A28" sqref="A28"/>
    </sheetView>
  </sheetViews>
  <sheetFormatPr defaultColWidth="8.00390625" defaultRowHeight="12.75"/>
  <cols>
    <col min="1" max="1" width="5.7109375" style="0" customWidth="1"/>
    <col min="2" max="3" width="5.8515625" style="0" customWidth="1"/>
    <col min="4" max="4" width="5.28125" style="0" customWidth="1"/>
    <col min="5" max="5" width="5.140625" style="0" customWidth="1"/>
    <col min="6" max="6" width="10.28125" style="0" customWidth="1"/>
    <col min="7" max="7" width="9.00390625" style="0" customWidth="1"/>
    <col min="8" max="8" width="6.8515625" style="0" customWidth="1"/>
    <col min="9" max="9" width="5.00390625" style="0" customWidth="1"/>
    <col min="10" max="10" width="1.28515625" style="0" customWidth="1"/>
    <col min="11" max="11" width="6.8515625" style="0" customWidth="1"/>
    <col min="12" max="12" width="5.8515625" style="0" customWidth="1"/>
    <col min="13" max="22" width="0" style="0" hidden="1" customWidth="1"/>
    <col min="23" max="23" width="15.57421875" style="0" customWidth="1"/>
    <col min="24" max="24" width="15.7109375" style="0" customWidth="1"/>
    <col min="25" max="16384" width="8.57421875" style="0" customWidth="1"/>
  </cols>
  <sheetData>
    <row r="1" spans="1:37" ht="12.7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2.75" customHeight="1">
      <c r="A4" s="22" t="s">
        <v>26</v>
      </c>
      <c r="B4" s="23" t="s">
        <v>27</v>
      </c>
      <c r="C4" s="23"/>
      <c r="D4" s="23"/>
      <c r="E4" s="23"/>
      <c r="F4" s="24" t="s">
        <v>28</v>
      </c>
      <c r="G4" s="25" t="s">
        <v>29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 t="s">
        <v>30</v>
      </c>
      <c r="X4" s="25" t="s">
        <v>31</v>
      </c>
      <c r="Y4" s="26" t="s">
        <v>32</v>
      </c>
      <c r="Z4" s="26" t="s">
        <v>33</v>
      </c>
      <c r="AA4" s="26" t="s">
        <v>34</v>
      </c>
      <c r="AB4" s="26" t="s">
        <v>35</v>
      </c>
      <c r="AC4" s="26" t="s">
        <v>36</v>
      </c>
      <c r="AD4" s="26" t="s">
        <v>37</v>
      </c>
      <c r="AE4" s="26" t="s">
        <v>38</v>
      </c>
      <c r="AF4" s="26" t="s">
        <v>39</v>
      </c>
      <c r="AG4" s="26" t="s">
        <v>40</v>
      </c>
      <c r="AH4" s="25" t="s">
        <v>41</v>
      </c>
      <c r="AI4" s="25"/>
      <c r="AJ4" s="25"/>
      <c r="AK4" s="25"/>
    </row>
    <row r="5" spans="1:37" ht="12.75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  <c r="Z5" s="26"/>
      <c r="AA5" s="26"/>
      <c r="AB5" s="26"/>
      <c r="AC5" s="26"/>
      <c r="AD5" s="26"/>
      <c r="AE5" s="26"/>
      <c r="AF5" s="26"/>
      <c r="AG5" s="26"/>
      <c r="AH5" s="25"/>
      <c r="AI5" s="25"/>
      <c r="AJ5" s="25"/>
      <c r="AK5" s="25"/>
    </row>
    <row r="6" spans="1:37" ht="12.75" customHeight="1">
      <c r="A6" s="22"/>
      <c r="B6" s="23"/>
      <c r="C6" s="23"/>
      <c r="D6" s="23"/>
      <c r="E6" s="23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6"/>
      <c r="AA6" s="26"/>
      <c r="AB6" s="26"/>
      <c r="AC6" s="26"/>
      <c r="AD6" s="26"/>
      <c r="AE6" s="26"/>
      <c r="AF6" s="26"/>
      <c r="AG6" s="26"/>
      <c r="AH6" s="25"/>
      <c r="AI6" s="25"/>
      <c r="AJ6" s="25"/>
      <c r="AK6" s="25"/>
    </row>
    <row r="7" spans="1:37" ht="37.5" customHeight="1">
      <c r="A7" s="22"/>
      <c r="B7" s="23"/>
      <c r="C7" s="23"/>
      <c r="D7" s="23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5"/>
      <c r="AI7" s="25"/>
      <c r="AJ7" s="25"/>
      <c r="AK7" s="25"/>
    </row>
    <row r="8" spans="1:37" ht="12.75">
      <c r="A8" s="27"/>
      <c r="B8" s="28">
        <v>8</v>
      </c>
      <c r="C8" s="28">
        <v>16</v>
      </c>
      <c r="D8" s="28">
        <v>32</v>
      </c>
      <c r="E8" s="28">
        <v>60</v>
      </c>
      <c r="F8" s="28">
        <v>200</v>
      </c>
      <c r="G8" s="28" t="s">
        <v>42</v>
      </c>
      <c r="H8" s="28"/>
      <c r="I8" s="28"/>
      <c r="J8" s="28"/>
      <c r="K8" s="28"/>
      <c r="L8" s="28"/>
      <c r="M8" s="28">
        <v>20</v>
      </c>
      <c r="N8" s="29">
        <v>40</v>
      </c>
      <c r="O8" s="29">
        <v>60</v>
      </c>
      <c r="P8" s="29">
        <v>64</v>
      </c>
      <c r="Q8" s="29">
        <v>32</v>
      </c>
      <c r="R8" s="29">
        <v>64</v>
      </c>
      <c r="S8" s="29">
        <v>80</v>
      </c>
      <c r="T8" s="29">
        <v>160</v>
      </c>
      <c r="U8" s="29">
        <v>26</v>
      </c>
      <c r="V8" s="29">
        <v>52</v>
      </c>
      <c r="W8" s="25"/>
      <c r="X8" s="25"/>
      <c r="Y8" s="26"/>
      <c r="Z8" s="26"/>
      <c r="AA8" s="26"/>
      <c r="AB8" s="26"/>
      <c r="AC8" s="26"/>
      <c r="AD8" s="26"/>
      <c r="AE8" s="26"/>
      <c r="AF8" s="26"/>
      <c r="AG8" s="26"/>
      <c r="AH8" s="30" t="s">
        <v>43</v>
      </c>
      <c r="AI8" s="30" t="s">
        <v>44</v>
      </c>
      <c r="AJ8" s="30" t="s">
        <v>45</v>
      </c>
      <c r="AK8" s="30" t="s">
        <v>46</v>
      </c>
    </row>
    <row r="9" spans="1:37" ht="12.75">
      <c r="A9" s="31">
        <v>1</v>
      </c>
      <c r="B9" s="32"/>
      <c r="C9" s="32">
        <v>8</v>
      </c>
      <c r="D9" s="32">
        <v>30</v>
      </c>
      <c r="E9" s="32">
        <v>4</v>
      </c>
      <c r="F9" s="32"/>
      <c r="G9" s="33" t="s">
        <v>47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2">
        <f aca="true" t="shared" si="0" ref="W9:W13">(C9*C$8)+(E$8*E9)+(D$8*D9)+(F$8*F9)+(B$8*B9)</f>
        <v>1328</v>
      </c>
      <c r="X9" s="34">
        <f aca="true" t="shared" si="1" ref="X9:X13">W9/Y9</f>
        <v>1443.4782608695652</v>
      </c>
      <c r="Y9" s="35">
        <v>0.92</v>
      </c>
      <c r="Z9" s="35">
        <v>220</v>
      </c>
      <c r="AA9" s="36">
        <f aca="true" t="shared" si="2" ref="AA9:AA13">X9/Z9</f>
        <v>6.561264822134388</v>
      </c>
      <c r="AB9" s="37">
        <v>2.5</v>
      </c>
      <c r="AC9" s="38">
        <v>2.5</v>
      </c>
      <c r="AD9" s="38">
        <v>2.5</v>
      </c>
      <c r="AE9" s="35">
        <v>20</v>
      </c>
      <c r="AF9" s="35"/>
      <c r="AG9" s="39" t="s">
        <v>48</v>
      </c>
      <c r="AH9" s="34"/>
      <c r="AI9" s="34">
        <f aca="true" t="shared" si="3" ref="AI9:AI10">X9</f>
        <v>1443.4782608695652</v>
      </c>
      <c r="AJ9" s="34"/>
      <c r="AK9" s="34"/>
    </row>
    <row r="10" spans="1:37" ht="12.75">
      <c r="A10" s="31">
        <v>2</v>
      </c>
      <c r="B10" s="32">
        <v>7</v>
      </c>
      <c r="C10" s="32"/>
      <c r="D10" s="32"/>
      <c r="E10" s="32"/>
      <c r="F10" s="32"/>
      <c r="G10" s="33" t="s">
        <v>49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2">
        <f t="shared" si="0"/>
        <v>56</v>
      </c>
      <c r="X10" s="34">
        <f t="shared" si="1"/>
        <v>60.869565217391305</v>
      </c>
      <c r="Y10" s="35">
        <v>0.92</v>
      </c>
      <c r="Z10" s="35">
        <v>220</v>
      </c>
      <c r="AA10" s="36">
        <f t="shared" si="2"/>
        <v>0.2766798418972332</v>
      </c>
      <c r="AB10" s="37">
        <v>2.5</v>
      </c>
      <c r="AC10" s="38">
        <v>2.5</v>
      </c>
      <c r="AD10" s="38">
        <v>2.5</v>
      </c>
      <c r="AE10" s="35">
        <v>16</v>
      </c>
      <c r="AF10" s="35"/>
      <c r="AG10" s="39" t="s">
        <v>48</v>
      </c>
      <c r="AH10" s="34"/>
      <c r="AI10" s="34">
        <f t="shared" si="3"/>
        <v>60.869565217391305</v>
      </c>
      <c r="AJ10" s="34"/>
      <c r="AK10" s="34"/>
    </row>
    <row r="11" spans="1:37" ht="12.75">
      <c r="A11" s="31">
        <v>3</v>
      </c>
      <c r="B11" s="32"/>
      <c r="C11" s="32"/>
      <c r="D11" s="32"/>
      <c r="E11" s="32"/>
      <c r="F11" s="32">
        <v>10</v>
      </c>
      <c r="G11" s="33" t="s">
        <v>50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2">
        <f t="shared" si="0"/>
        <v>2000</v>
      </c>
      <c r="X11" s="34">
        <f t="shared" si="1"/>
        <v>2173.913043478261</v>
      </c>
      <c r="Y11" s="35">
        <v>0.92</v>
      </c>
      <c r="Z11" s="35">
        <v>220</v>
      </c>
      <c r="AA11" s="36">
        <f t="shared" si="2"/>
        <v>9.881422924901186</v>
      </c>
      <c r="AB11" s="37">
        <v>2.5</v>
      </c>
      <c r="AC11" s="38">
        <v>2.5</v>
      </c>
      <c r="AD11" s="38">
        <v>2.5</v>
      </c>
      <c r="AE11" s="35">
        <v>20</v>
      </c>
      <c r="AF11" s="35">
        <v>25</v>
      </c>
      <c r="AG11" s="39" t="s">
        <v>48</v>
      </c>
      <c r="AH11" s="34"/>
      <c r="AI11" s="34"/>
      <c r="AJ11" s="34">
        <f>X11</f>
        <v>2173.913043478261</v>
      </c>
      <c r="AK11" s="34"/>
    </row>
    <row r="12" spans="1:37" ht="12.75">
      <c r="A12" s="31">
        <v>4</v>
      </c>
      <c r="B12" s="32"/>
      <c r="C12" s="32"/>
      <c r="D12" s="32"/>
      <c r="E12" s="32"/>
      <c r="F12" s="32">
        <v>7</v>
      </c>
      <c r="G12" s="33" t="s">
        <v>51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2">
        <f t="shared" si="0"/>
        <v>1400</v>
      </c>
      <c r="X12" s="34">
        <f t="shared" si="1"/>
        <v>1521.7391304347825</v>
      </c>
      <c r="Y12" s="35">
        <v>0.92</v>
      </c>
      <c r="Z12" s="35">
        <v>220</v>
      </c>
      <c r="AA12" s="36">
        <f t="shared" si="2"/>
        <v>6.916996047430829</v>
      </c>
      <c r="AB12" s="37">
        <v>2.5</v>
      </c>
      <c r="AC12" s="38">
        <v>2.5</v>
      </c>
      <c r="AD12" s="38">
        <v>2.5</v>
      </c>
      <c r="AE12" s="35">
        <v>20</v>
      </c>
      <c r="AF12" s="35">
        <v>25</v>
      </c>
      <c r="AG12" s="39" t="s">
        <v>48</v>
      </c>
      <c r="AH12" s="34">
        <f aca="true" t="shared" si="4" ref="AH12:AH13">X12</f>
        <v>1521.7391304347825</v>
      </c>
      <c r="AI12" s="34"/>
      <c r="AJ12" s="34"/>
      <c r="AK12" s="34"/>
    </row>
    <row r="13" spans="1:37" ht="12.75">
      <c r="A13" s="31">
        <v>5</v>
      </c>
      <c r="B13" s="32"/>
      <c r="C13" s="32"/>
      <c r="D13" s="32"/>
      <c r="E13" s="32"/>
      <c r="F13" s="32">
        <v>3</v>
      </c>
      <c r="G13" s="33" t="s">
        <v>52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2">
        <f t="shared" si="0"/>
        <v>600</v>
      </c>
      <c r="X13" s="34">
        <f t="shared" si="1"/>
        <v>652.1739130434783</v>
      </c>
      <c r="Y13" s="35">
        <v>0.92</v>
      </c>
      <c r="Z13" s="35">
        <v>220</v>
      </c>
      <c r="AA13" s="36">
        <f t="shared" si="2"/>
        <v>2.9644268774703555</v>
      </c>
      <c r="AB13" s="37">
        <v>2.5</v>
      </c>
      <c r="AC13" s="38">
        <v>2.5</v>
      </c>
      <c r="AD13" s="38">
        <v>2.5</v>
      </c>
      <c r="AE13" s="35">
        <v>20</v>
      </c>
      <c r="AF13" s="35"/>
      <c r="AG13" s="39" t="s">
        <v>48</v>
      </c>
      <c r="AH13" s="34">
        <f t="shared" si="4"/>
        <v>652.1739130434783</v>
      </c>
      <c r="AI13" s="34"/>
      <c r="AJ13" s="34"/>
      <c r="AK13" s="34"/>
    </row>
    <row r="14" spans="1:37" ht="12.75">
      <c r="A14" s="31">
        <v>6</v>
      </c>
      <c r="B14" s="32"/>
      <c r="C14" s="32"/>
      <c r="D14" s="32"/>
      <c r="E14" s="32"/>
      <c r="F14" s="32"/>
      <c r="G14" s="33" t="s">
        <v>53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>
        <f>'QFL1-0'!W24</f>
        <v>36184</v>
      </c>
      <c r="X14" s="34">
        <f>'QFL1-0'!X24</f>
        <v>39330.434782608696</v>
      </c>
      <c r="Y14" s="40">
        <f>'QFL1-0'!Y24</f>
        <v>0.92</v>
      </c>
      <c r="Z14" s="41">
        <f>'QFL1-0'!Z24</f>
        <v>380</v>
      </c>
      <c r="AA14" s="36">
        <f>'QFL1-0'!AA24</f>
        <v>59.7564134449583</v>
      </c>
      <c r="AB14" s="37">
        <f>'QFL1-0'!AB24</f>
        <v>0</v>
      </c>
      <c r="AC14" s="38">
        <f>'QFL1-0'!AC24</f>
        <v>16</v>
      </c>
      <c r="AD14" s="38">
        <f>'QFL1-0'!AD24</f>
        <v>16</v>
      </c>
      <c r="AE14" s="41">
        <f>'QFL1-0'!AE24</f>
        <v>60</v>
      </c>
      <c r="AF14" s="35"/>
      <c r="AG14" s="39" t="s">
        <v>48</v>
      </c>
      <c r="AH14" s="34"/>
      <c r="AI14" s="34"/>
      <c r="AJ14" s="34"/>
      <c r="AK14" s="34">
        <f aca="true" t="shared" si="5" ref="AK14:AK23">X14</f>
        <v>39330.434782608696</v>
      </c>
    </row>
    <row r="15" spans="1:37" ht="12.75">
      <c r="A15" s="31">
        <v>7</v>
      </c>
      <c r="B15" s="32"/>
      <c r="C15" s="32"/>
      <c r="D15" s="32"/>
      <c r="E15" s="32"/>
      <c r="F15" s="32"/>
      <c r="G15" s="33" t="s">
        <v>54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>
        <f>'QFL2-0'!W24</f>
        <v>36184</v>
      </c>
      <c r="X15" s="34">
        <f>'QFL2-0'!X24</f>
        <v>39330.434782608696</v>
      </c>
      <c r="Y15" s="40">
        <f>'QFL2-0'!Y24</f>
        <v>0.92</v>
      </c>
      <c r="Z15" s="41">
        <f>'QFL2-0'!Z24</f>
        <v>380</v>
      </c>
      <c r="AA15" s="36">
        <f>'QFL2-0'!AA24</f>
        <v>59.7564134449583</v>
      </c>
      <c r="AB15" s="37">
        <f>'QFL2-0'!AB24</f>
        <v>0</v>
      </c>
      <c r="AC15" s="38">
        <f>'QFL2-0'!AC24</f>
        <v>16</v>
      </c>
      <c r="AD15" s="38">
        <f>'QFL2-0'!AD24</f>
        <v>16</v>
      </c>
      <c r="AE15" s="41">
        <f>'QFL2-0'!AE24</f>
        <v>60</v>
      </c>
      <c r="AF15" s="35"/>
      <c r="AG15" s="39" t="s">
        <v>48</v>
      </c>
      <c r="AH15" s="34"/>
      <c r="AI15" s="34"/>
      <c r="AJ15" s="34"/>
      <c r="AK15" s="34">
        <f t="shared" si="5"/>
        <v>39330.434782608696</v>
      </c>
    </row>
    <row r="16" spans="1:37" ht="12.75">
      <c r="A16" s="31">
        <v>8</v>
      </c>
      <c r="B16" s="32"/>
      <c r="C16" s="32"/>
      <c r="D16" s="32"/>
      <c r="E16" s="32"/>
      <c r="F16" s="32"/>
      <c r="G16" s="33" t="s">
        <v>55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>
        <f>'QFL3-0'!U17</f>
        <v>13784</v>
      </c>
      <c r="X16" s="34">
        <f>'QFL3-0'!V17</f>
        <v>14982.608695652172</v>
      </c>
      <c r="Y16" s="40">
        <f>'QFL3-0'!W17</f>
        <v>0.92</v>
      </c>
      <c r="Z16" s="41">
        <f>'QFL3-0'!X17</f>
        <v>380</v>
      </c>
      <c r="AA16" s="36">
        <f>'QFL3-0'!Y17</f>
        <v>22.76371885157266</v>
      </c>
      <c r="AB16" s="37">
        <f>'QFL3-0'!Z17</f>
        <v>0</v>
      </c>
      <c r="AC16" s="38">
        <f>'QFL3-0'!AA17</f>
        <v>6</v>
      </c>
      <c r="AD16" s="38">
        <f>'QFL3-0'!AB17</f>
        <v>6</v>
      </c>
      <c r="AE16" s="41">
        <f>'QFL3-0'!AC17</f>
        <v>32</v>
      </c>
      <c r="AF16" s="35"/>
      <c r="AG16" s="39" t="s">
        <v>48</v>
      </c>
      <c r="AH16" s="34"/>
      <c r="AI16" s="34"/>
      <c r="AJ16" s="34"/>
      <c r="AK16" s="34">
        <f t="shared" si="5"/>
        <v>14982.608695652172</v>
      </c>
    </row>
    <row r="17" spans="1:37" ht="12.75">
      <c r="A17" s="31">
        <v>9</v>
      </c>
      <c r="B17" s="32"/>
      <c r="C17" s="32"/>
      <c r="D17" s="32"/>
      <c r="E17" s="32"/>
      <c r="F17" s="32"/>
      <c r="G17" s="33" t="s">
        <v>56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>
        <f>'QFL4-0'!V20</f>
        <v>12932</v>
      </c>
      <c r="X17" s="34">
        <f>'QFL4-0'!W20</f>
        <v>14056.521739130436</v>
      </c>
      <c r="Y17" s="40">
        <f>'QFL4-0'!X20</f>
        <v>0.92</v>
      </c>
      <c r="Z17" s="41">
        <f>'QFL4-0'!Y20</f>
        <v>380</v>
      </c>
      <c r="AA17" s="36">
        <f>'QFL4-0'!Z20</f>
        <v>21.35667528935996</v>
      </c>
      <c r="AB17" s="37">
        <f>'QFL4-0'!AA20</f>
        <v>0</v>
      </c>
      <c r="AC17" s="38">
        <f>'QFL4-0'!AB20</f>
        <v>6</v>
      </c>
      <c r="AD17" s="38">
        <f>'QFL4-0'!AC20</f>
        <v>6</v>
      </c>
      <c r="AE17" s="41">
        <f>'QFL4-0'!AD20</f>
        <v>32</v>
      </c>
      <c r="AF17" s="35"/>
      <c r="AG17" s="39" t="s">
        <v>48</v>
      </c>
      <c r="AH17" s="34"/>
      <c r="AI17" s="34"/>
      <c r="AJ17" s="34"/>
      <c r="AK17" s="34">
        <f t="shared" si="5"/>
        <v>14056.521739130436</v>
      </c>
    </row>
    <row r="18" spans="1:37" ht="12.75">
      <c r="A18" s="31">
        <v>10</v>
      </c>
      <c r="B18" s="32"/>
      <c r="C18" s="32"/>
      <c r="D18" s="32"/>
      <c r="E18" s="32"/>
      <c r="F18" s="32"/>
      <c r="G18" s="33" t="s">
        <v>57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>
        <f>'QFL5-0'!V27</f>
        <v>138156</v>
      </c>
      <c r="X18" s="34">
        <f>'QFL5-0'!W27</f>
        <v>150169.56521739133</v>
      </c>
      <c r="Y18" s="40">
        <f>'QFL5-0'!X27</f>
        <v>0.92</v>
      </c>
      <c r="Z18" s="41">
        <f>'QFL5-0'!Y27</f>
        <v>380</v>
      </c>
      <c r="AA18" s="36">
        <f>'QFL5-0'!Z27</f>
        <v>228.1590497430262</v>
      </c>
      <c r="AB18" s="37">
        <f>'QFL5-0'!AA27</f>
        <v>0</v>
      </c>
      <c r="AC18" s="38">
        <f>'QFL5-0'!AB27</f>
        <v>95</v>
      </c>
      <c r="AD18" s="38">
        <f>'QFL5-0'!AC27</f>
        <v>50</v>
      </c>
      <c r="AE18" s="41">
        <f>'QFL5-0'!AD27</f>
        <v>175</v>
      </c>
      <c r="AF18" s="35"/>
      <c r="AG18" s="39" t="s">
        <v>48</v>
      </c>
      <c r="AH18" s="34"/>
      <c r="AI18" s="34"/>
      <c r="AJ18" s="34"/>
      <c r="AK18" s="34">
        <f t="shared" si="5"/>
        <v>150169.56521739133</v>
      </c>
    </row>
    <row r="19" spans="1:37" ht="12.75">
      <c r="A19" s="31">
        <v>11</v>
      </c>
      <c r="B19" s="32"/>
      <c r="C19" s="32"/>
      <c r="D19" s="32"/>
      <c r="E19" s="32"/>
      <c r="F19" s="32"/>
      <c r="G19" s="33" t="s">
        <v>58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>
        <f>'QFL6-0'!W22</f>
        <v>23348</v>
      </c>
      <c r="X19" s="34">
        <f>'QFL6-0'!X22</f>
        <v>25378.260869565216</v>
      </c>
      <c r="Y19" s="40">
        <f>'QFL6-0'!Y22</f>
        <v>0.92</v>
      </c>
      <c r="Z19" s="41">
        <f>'QFL6-0'!Z22</f>
        <v>380</v>
      </c>
      <c r="AA19" s="36">
        <f>'QFL6-0'!AA22</f>
        <v>38.45191040843215</v>
      </c>
      <c r="AB19" s="37">
        <f>'QFL6-0'!AB22</f>
        <v>0</v>
      </c>
      <c r="AC19" s="38">
        <f>'QFL6-0'!AC22</f>
        <v>10</v>
      </c>
      <c r="AD19" s="38">
        <f>'QFL6-0'!AD22</f>
        <v>10</v>
      </c>
      <c r="AE19" s="41">
        <f>'QFL6-0'!AE22</f>
        <v>40</v>
      </c>
      <c r="AF19" s="35"/>
      <c r="AG19" s="39" t="s">
        <v>48</v>
      </c>
      <c r="AH19" s="34"/>
      <c r="AI19" s="34"/>
      <c r="AJ19" s="34"/>
      <c r="AK19" s="34">
        <f t="shared" si="5"/>
        <v>25378.260869565216</v>
      </c>
    </row>
    <row r="20" spans="1:37" ht="12.75">
      <c r="A20" s="31">
        <v>12</v>
      </c>
      <c r="B20" s="32"/>
      <c r="C20" s="32"/>
      <c r="D20" s="32"/>
      <c r="E20" s="32"/>
      <c r="F20" s="32"/>
      <c r="G20" s="33" t="s">
        <v>59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>
        <f>'QFL7-0'!U19</f>
        <v>13076</v>
      </c>
      <c r="X20" s="34">
        <f>'QFL7-0'!V19</f>
        <v>14213.043478260872</v>
      </c>
      <c r="Y20" s="40">
        <f>'QFL7-0'!W19</f>
        <v>0.92</v>
      </c>
      <c r="Z20" s="41">
        <f>'QFL7-0'!X19</f>
        <v>380</v>
      </c>
      <c r="AA20" s="36">
        <f>'QFL7-0'!Y19</f>
        <v>21.59448546888887</v>
      </c>
      <c r="AB20" s="37">
        <f>'QFL7-0'!Z19</f>
        <v>0</v>
      </c>
      <c r="AC20" s="38">
        <f>'QFL7-0'!AA19</f>
        <v>6</v>
      </c>
      <c r="AD20" s="38">
        <f>'QFL7-0'!AB19</f>
        <v>6</v>
      </c>
      <c r="AE20" s="41">
        <f>'QFL7-0'!AC19</f>
        <v>32</v>
      </c>
      <c r="AF20" s="35"/>
      <c r="AG20" s="39" t="s">
        <v>48</v>
      </c>
      <c r="AH20" s="34"/>
      <c r="AI20" s="34"/>
      <c r="AJ20" s="34"/>
      <c r="AK20" s="34">
        <f t="shared" si="5"/>
        <v>14213.043478260872</v>
      </c>
    </row>
    <row r="21" spans="1:37" ht="12.75">
      <c r="A21" s="31">
        <v>13</v>
      </c>
      <c r="B21" s="32"/>
      <c r="C21" s="32"/>
      <c r="D21" s="32"/>
      <c r="E21" s="32"/>
      <c r="F21" s="32"/>
      <c r="G21" s="33" t="s">
        <v>60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>
        <f>'QFL8-0'!W24</f>
        <v>36184</v>
      </c>
      <c r="X21" s="34">
        <f>'QFL8-0'!X24</f>
        <v>39330.434782608696</v>
      </c>
      <c r="Y21" s="40">
        <f>'QFL8-0'!Y24</f>
        <v>0.92</v>
      </c>
      <c r="Z21" s="41">
        <f>'QFL8-0'!Z24</f>
        <v>380</v>
      </c>
      <c r="AA21" s="36">
        <f>'QFL8-0'!AA24</f>
        <v>59.7564134449583</v>
      </c>
      <c r="AB21" s="37">
        <f>'QFL8-0'!AB24</f>
        <v>0</v>
      </c>
      <c r="AC21" s="38">
        <f>'QFL8-0'!AC24</f>
        <v>16</v>
      </c>
      <c r="AD21" s="38">
        <f>'QFL8-0'!AD24</f>
        <v>16</v>
      </c>
      <c r="AE21" s="41">
        <f>'QFL8-0'!AE24</f>
        <v>60</v>
      </c>
      <c r="AF21" s="35"/>
      <c r="AG21" s="39" t="s">
        <v>48</v>
      </c>
      <c r="AH21" s="34"/>
      <c r="AI21" s="34"/>
      <c r="AJ21" s="34"/>
      <c r="AK21" s="34">
        <f t="shared" si="5"/>
        <v>39330.434782608696</v>
      </c>
    </row>
    <row r="22" spans="1:37" ht="12.75">
      <c r="A22" s="31">
        <v>14</v>
      </c>
      <c r="B22" s="32"/>
      <c r="C22" s="32"/>
      <c r="D22" s="32"/>
      <c r="E22" s="32"/>
      <c r="F22" s="32"/>
      <c r="G22" s="33" t="s">
        <v>61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>
        <f>'QFL9-0'!W32</f>
        <v>95404</v>
      </c>
      <c r="X22" s="34">
        <f>'QFL9-0'!X32</f>
        <v>103700.00000000001</v>
      </c>
      <c r="Y22" s="40">
        <f>'QFL9-0'!Y32</f>
        <v>0.92</v>
      </c>
      <c r="Z22" s="41">
        <f>'QFL9-0'!Z32</f>
        <v>380</v>
      </c>
      <c r="AA22" s="36">
        <f>'QFL9-0'!AA32</f>
        <v>157.12121212121215</v>
      </c>
      <c r="AB22" s="38">
        <f>'QFL9-0'!AB32</f>
        <v>0</v>
      </c>
      <c r="AC22" s="38">
        <f>'QFL9-0'!AC32</f>
        <v>70</v>
      </c>
      <c r="AD22" s="38">
        <f>'QFL9-0'!AD32</f>
        <v>35</v>
      </c>
      <c r="AE22" s="41">
        <f>'QFL9-0'!AE32</f>
        <v>125</v>
      </c>
      <c r="AF22" s="35"/>
      <c r="AG22" s="39" t="s">
        <v>48</v>
      </c>
      <c r="AH22" s="34"/>
      <c r="AI22" s="34"/>
      <c r="AJ22" s="34"/>
      <c r="AK22" s="34">
        <f t="shared" si="5"/>
        <v>103700.00000000001</v>
      </c>
    </row>
    <row r="23" spans="1:37" ht="12.75">
      <c r="A23" s="31">
        <v>15</v>
      </c>
      <c r="B23" s="32"/>
      <c r="C23" s="32"/>
      <c r="D23" s="32"/>
      <c r="E23" s="32"/>
      <c r="F23" s="32"/>
      <c r="G23" s="33" t="s">
        <v>62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>
        <v>45000</v>
      </c>
      <c r="X23" s="34">
        <f>W23/Y23</f>
        <v>48913.043478260865</v>
      </c>
      <c r="Y23" s="35">
        <v>0.92</v>
      </c>
      <c r="Z23" s="35">
        <v>380</v>
      </c>
      <c r="AA23" s="36">
        <f>X23/(380*SQRT(3))</f>
        <v>74.31568110278364</v>
      </c>
      <c r="AB23" s="42" t="s">
        <v>63</v>
      </c>
      <c r="AC23" s="38">
        <v>25</v>
      </c>
      <c r="AD23" s="38">
        <v>16</v>
      </c>
      <c r="AE23" s="35">
        <v>70</v>
      </c>
      <c r="AF23" s="35"/>
      <c r="AG23" s="39" t="s">
        <v>48</v>
      </c>
      <c r="AH23" s="34"/>
      <c r="AI23" s="34"/>
      <c r="AJ23" s="34"/>
      <c r="AK23" s="34">
        <f t="shared" si="5"/>
        <v>48913.043478260865</v>
      </c>
    </row>
    <row r="24" spans="1:37" ht="12.75">
      <c r="A24" s="31">
        <v>16</v>
      </c>
      <c r="B24" s="32"/>
      <c r="C24" s="32"/>
      <c r="D24" s="32"/>
      <c r="E24" s="32"/>
      <c r="F24" s="32"/>
      <c r="G24" s="33" t="s">
        <v>64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/>
      <c r="X24" s="34"/>
      <c r="Y24" s="35"/>
      <c r="Z24" s="35"/>
      <c r="AA24" s="36"/>
      <c r="AB24" s="38"/>
      <c r="AC24" s="38"/>
      <c r="AD24" s="38"/>
      <c r="AE24" s="35"/>
      <c r="AF24" s="35"/>
      <c r="AG24" s="39"/>
      <c r="AH24" s="34"/>
      <c r="AI24" s="34"/>
      <c r="AJ24" s="34"/>
      <c r="AK24" s="34"/>
    </row>
    <row r="25" spans="1:37" ht="12.75">
      <c r="A25" s="31">
        <v>17</v>
      </c>
      <c r="B25" s="32"/>
      <c r="C25" s="32"/>
      <c r="D25" s="32"/>
      <c r="E25" s="32"/>
      <c r="F25" s="32"/>
      <c r="G25" s="33" t="s">
        <v>64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34"/>
      <c r="Y25" s="35"/>
      <c r="Z25" s="35"/>
      <c r="AA25" s="36"/>
      <c r="AB25" s="38"/>
      <c r="AC25" s="38"/>
      <c r="AD25" s="38"/>
      <c r="AE25" s="35"/>
      <c r="AF25" s="35"/>
      <c r="AG25" s="39"/>
      <c r="AH25" s="34"/>
      <c r="AI25" s="34"/>
      <c r="AJ25" s="34"/>
      <c r="AK25" s="34"/>
    </row>
    <row r="26" spans="1:37" ht="12.75">
      <c r="A26" s="31">
        <v>18</v>
      </c>
      <c r="B26" s="32"/>
      <c r="C26" s="32"/>
      <c r="D26" s="32"/>
      <c r="E26" s="32"/>
      <c r="F26" s="32"/>
      <c r="G26" s="33" t="s">
        <v>64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4"/>
      <c r="X26" s="34"/>
      <c r="Y26" s="35"/>
      <c r="Z26" s="35"/>
      <c r="AA26" s="36"/>
      <c r="AB26" s="38"/>
      <c r="AC26" s="38"/>
      <c r="AD26" s="38"/>
      <c r="AE26" s="35"/>
      <c r="AF26" s="35"/>
      <c r="AG26" s="39"/>
      <c r="AH26" s="34"/>
      <c r="AI26" s="34"/>
      <c r="AJ26" s="34"/>
      <c r="AK26" s="34"/>
    </row>
    <row r="27" spans="1:37" ht="12.75">
      <c r="A27" s="43" t="s">
        <v>65</v>
      </c>
      <c r="B27" s="43"/>
      <c r="C27" s="43"/>
      <c r="D27" s="43"/>
      <c r="E27" s="43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>
        <f>SUM(W9:W26)</f>
        <v>455636</v>
      </c>
      <c r="X27" s="45">
        <f>SUM(X9:X26)</f>
        <v>495256.52173913043</v>
      </c>
      <c r="Y27" s="46">
        <v>0.92</v>
      </c>
      <c r="Z27" s="46">
        <v>380</v>
      </c>
      <c r="AA27" s="47">
        <f>X27/660</f>
        <v>750.3886693017128</v>
      </c>
      <c r="AB27" s="45" t="s">
        <v>66</v>
      </c>
      <c r="AC27" s="45" t="s">
        <v>67</v>
      </c>
      <c r="AD27" s="45" t="s">
        <v>68</v>
      </c>
      <c r="AE27" s="46">
        <v>500</v>
      </c>
      <c r="AF27" s="48"/>
      <c r="AG27" s="46" t="s">
        <v>48</v>
      </c>
      <c r="AH27" s="49">
        <f>SUM(AH9:AH26)</f>
        <v>2173.913043478261</v>
      </c>
      <c r="AI27" s="49">
        <f>SUM(AI9:AI26)</f>
        <v>1504.3478260869565</v>
      </c>
      <c r="AJ27" s="49">
        <f>SUM(AJ9:AJ26)</f>
        <v>2173.913043478261</v>
      </c>
      <c r="AK27" s="49">
        <f>SUM(AK9:AK26)</f>
        <v>489404.347826087</v>
      </c>
    </row>
    <row r="28" spans="1:12" ht="12.75">
      <c r="A28" s="50" t="s">
        <v>69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</sheetData>
  <sheetProtection selectLockedCells="1" selectUnlockedCells="1"/>
  <mergeCells count="40">
    <mergeCell ref="A1:AK2"/>
    <mergeCell ref="A3:AK3"/>
    <mergeCell ref="A4:A7"/>
    <mergeCell ref="B4:E7"/>
    <mergeCell ref="F4:F7"/>
    <mergeCell ref="G4:V7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F8"/>
    <mergeCell ref="AG4:AG8"/>
    <mergeCell ref="AH4:AK7"/>
    <mergeCell ref="G8:L8"/>
    <mergeCell ref="G9:V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A27:E27"/>
    <mergeCell ref="G27:V27"/>
    <mergeCell ref="A28:L2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K24"/>
  <sheetViews>
    <sheetView zoomScale="85" zoomScaleNormal="85" workbookViewId="0" topLeftCell="A1">
      <selection activeCell="AK24" sqref="AK24"/>
    </sheetView>
  </sheetViews>
  <sheetFormatPr defaultColWidth="8.00390625" defaultRowHeight="12.75"/>
  <cols>
    <col min="1" max="1" width="5.7109375" style="0" customWidth="1"/>
    <col min="2" max="2" width="11.140625" style="0" customWidth="1"/>
    <col min="3" max="3" width="6.28125" style="0" customWidth="1"/>
    <col min="4" max="6" width="6.140625" style="0" customWidth="1"/>
    <col min="7" max="7" width="9.00390625" style="0" customWidth="1"/>
    <col min="8" max="8" width="6.8515625" style="0" customWidth="1"/>
    <col min="9" max="9" width="5.00390625" style="0" customWidth="1"/>
    <col min="10" max="11" width="1.28515625" style="0" customWidth="1"/>
    <col min="12" max="12" width="5.8515625" style="0" customWidth="1"/>
    <col min="13" max="22" width="0" style="0" hidden="1" customWidth="1"/>
    <col min="23" max="23" width="15.57421875" style="0" customWidth="1"/>
    <col min="24" max="24" width="15.7109375" style="0" customWidth="1"/>
    <col min="25" max="16384" width="8.57421875" style="0" customWidth="1"/>
  </cols>
  <sheetData>
    <row r="1" spans="1:37" ht="12.7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2.75" customHeight="1">
      <c r="A4" s="22" t="s">
        <v>26</v>
      </c>
      <c r="B4" s="24" t="s">
        <v>27</v>
      </c>
      <c r="C4" s="25" t="s">
        <v>28</v>
      </c>
      <c r="D4" s="25"/>
      <c r="E4" s="25"/>
      <c r="F4" s="25"/>
      <c r="G4" s="25" t="s">
        <v>29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 t="s">
        <v>30</v>
      </c>
      <c r="X4" s="25" t="s">
        <v>31</v>
      </c>
      <c r="Y4" s="26" t="s">
        <v>32</v>
      </c>
      <c r="Z4" s="26" t="s">
        <v>33</v>
      </c>
      <c r="AA4" s="26" t="s">
        <v>34</v>
      </c>
      <c r="AB4" s="26" t="s">
        <v>35</v>
      </c>
      <c r="AC4" s="26" t="s">
        <v>36</v>
      </c>
      <c r="AD4" s="26" t="s">
        <v>37</v>
      </c>
      <c r="AE4" s="26" t="s">
        <v>38</v>
      </c>
      <c r="AF4" s="26" t="s">
        <v>39</v>
      </c>
      <c r="AG4" s="26" t="s">
        <v>40</v>
      </c>
      <c r="AH4" s="25" t="s">
        <v>41</v>
      </c>
      <c r="AI4" s="25"/>
      <c r="AJ4" s="25"/>
      <c r="AK4" s="25"/>
    </row>
    <row r="5" spans="1:37" ht="12.75" customHeight="1">
      <c r="A5" s="22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  <c r="Z5" s="26"/>
      <c r="AA5" s="26"/>
      <c r="AB5" s="26"/>
      <c r="AC5" s="26"/>
      <c r="AD5" s="26"/>
      <c r="AE5" s="26"/>
      <c r="AF5" s="26"/>
      <c r="AG5" s="26"/>
      <c r="AH5" s="25"/>
      <c r="AI5" s="25"/>
      <c r="AJ5" s="25"/>
      <c r="AK5" s="25"/>
    </row>
    <row r="6" spans="1:37" ht="12.75" customHeight="1">
      <c r="A6" s="22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6"/>
      <c r="AA6" s="26"/>
      <c r="AB6" s="26"/>
      <c r="AC6" s="26"/>
      <c r="AD6" s="26"/>
      <c r="AE6" s="26"/>
      <c r="AF6" s="26"/>
      <c r="AG6" s="26"/>
      <c r="AH6" s="25"/>
      <c r="AI6" s="25"/>
      <c r="AJ6" s="25"/>
      <c r="AK6" s="25"/>
    </row>
    <row r="7" spans="1:37" ht="37.5" customHeight="1">
      <c r="A7" s="22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5"/>
      <c r="AI7" s="25"/>
      <c r="AJ7" s="25"/>
      <c r="AK7" s="25"/>
    </row>
    <row r="8" spans="1:37" ht="12.75">
      <c r="A8" s="27"/>
      <c r="B8" s="28">
        <v>32</v>
      </c>
      <c r="C8" s="28">
        <v>200</v>
      </c>
      <c r="D8" s="28">
        <v>300</v>
      </c>
      <c r="E8" s="28">
        <v>500</v>
      </c>
      <c r="F8" s="28" t="s">
        <v>71</v>
      </c>
      <c r="G8" s="28" t="s">
        <v>42</v>
      </c>
      <c r="H8" s="28"/>
      <c r="I8" s="28"/>
      <c r="J8" s="28"/>
      <c r="K8" s="28"/>
      <c r="L8" s="28"/>
      <c r="M8" s="28">
        <v>20</v>
      </c>
      <c r="N8" s="29">
        <v>40</v>
      </c>
      <c r="O8" s="29">
        <v>60</v>
      </c>
      <c r="P8" s="29">
        <v>64</v>
      </c>
      <c r="Q8" s="29">
        <v>32</v>
      </c>
      <c r="R8" s="29">
        <v>64</v>
      </c>
      <c r="S8" s="29">
        <v>80</v>
      </c>
      <c r="T8" s="29">
        <v>160</v>
      </c>
      <c r="U8" s="29">
        <v>26</v>
      </c>
      <c r="V8" s="29">
        <v>52</v>
      </c>
      <c r="W8" s="25"/>
      <c r="X8" s="25"/>
      <c r="Y8" s="26"/>
      <c r="Z8" s="26"/>
      <c r="AA8" s="26"/>
      <c r="AB8" s="26"/>
      <c r="AC8" s="26"/>
      <c r="AD8" s="26"/>
      <c r="AE8" s="26"/>
      <c r="AF8" s="26"/>
      <c r="AG8" s="26"/>
      <c r="AH8" s="30" t="s">
        <v>43</v>
      </c>
      <c r="AI8" s="30" t="s">
        <v>44</v>
      </c>
      <c r="AJ8" s="30" t="s">
        <v>45</v>
      </c>
      <c r="AK8" s="30" t="s">
        <v>46</v>
      </c>
    </row>
    <row r="9" spans="1:37" ht="12.75">
      <c r="A9" s="31">
        <v>1</v>
      </c>
      <c r="B9" s="32">
        <v>12</v>
      </c>
      <c r="C9" s="32"/>
      <c r="D9" s="32"/>
      <c r="E9" s="32"/>
      <c r="F9" s="32"/>
      <c r="G9" s="33" t="s">
        <v>72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>
        <f aca="true" t="shared" si="0" ref="W9:W11">(D$8*D9)+(C$8*C9)+(E$8*E9)+(B$8*B9)</f>
        <v>384</v>
      </c>
      <c r="X9" s="34">
        <f aca="true" t="shared" si="1" ref="X9:X20">W9/Y9</f>
        <v>417.39130434782606</v>
      </c>
      <c r="Y9" s="35">
        <v>0.92</v>
      </c>
      <c r="Z9" s="35">
        <v>220</v>
      </c>
      <c r="AA9" s="36">
        <f aca="true" t="shared" si="2" ref="AA9:AA11">X9/Z9</f>
        <v>1.8972332015810276</v>
      </c>
      <c r="AB9" s="38">
        <v>1.5</v>
      </c>
      <c r="AC9" s="38">
        <v>1.5</v>
      </c>
      <c r="AD9" s="38">
        <v>1.5</v>
      </c>
      <c r="AE9" s="35">
        <v>16</v>
      </c>
      <c r="AF9" s="35"/>
      <c r="AG9" s="39" t="s">
        <v>48</v>
      </c>
      <c r="AH9" s="34">
        <f aca="true" t="shared" si="3" ref="AH9:AH10">X9</f>
        <v>417.39130434782606</v>
      </c>
      <c r="AI9" s="34"/>
      <c r="AJ9" s="34"/>
      <c r="AK9" s="34"/>
    </row>
    <row r="10" spans="1:37" ht="12.75">
      <c r="A10" s="31">
        <v>2</v>
      </c>
      <c r="B10" s="32"/>
      <c r="C10" s="32">
        <v>2</v>
      </c>
      <c r="D10" s="32">
        <v>1</v>
      </c>
      <c r="E10" s="32"/>
      <c r="F10" s="32"/>
      <c r="G10" s="33" t="s">
        <v>73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>
        <f t="shared" si="0"/>
        <v>700</v>
      </c>
      <c r="X10" s="34">
        <f t="shared" si="1"/>
        <v>760.8695652173913</v>
      </c>
      <c r="Y10" s="35">
        <v>0.92</v>
      </c>
      <c r="Z10" s="35">
        <v>220</v>
      </c>
      <c r="AA10" s="36">
        <f t="shared" si="2"/>
        <v>3.4584980237154146</v>
      </c>
      <c r="AB10" s="38">
        <v>2.5</v>
      </c>
      <c r="AC10" s="38">
        <v>2.5</v>
      </c>
      <c r="AD10" s="38">
        <v>2.5</v>
      </c>
      <c r="AE10" s="35">
        <v>20</v>
      </c>
      <c r="AF10" s="35"/>
      <c r="AG10" s="39" t="s">
        <v>48</v>
      </c>
      <c r="AH10" s="34">
        <f t="shared" si="3"/>
        <v>760.8695652173913</v>
      </c>
      <c r="AI10" s="34"/>
      <c r="AJ10" s="34"/>
      <c r="AK10" s="34"/>
    </row>
    <row r="11" spans="1:37" ht="12.75">
      <c r="A11" s="31">
        <v>3</v>
      </c>
      <c r="B11" s="32"/>
      <c r="C11" s="32"/>
      <c r="D11" s="32"/>
      <c r="E11" s="32">
        <v>3</v>
      </c>
      <c r="F11" s="32"/>
      <c r="G11" s="33" t="s">
        <v>73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>
        <f t="shared" si="0"/>
        <v>1500</v>
      </c>
      <c r="X11" s="34">
        <f t="shared" si="1"/>
        <v>1630.4347826086955</v>
      </c>
      <c r="Y11" s="35">
        <v>0.92</v>
      </c>
      <c r="Z11" s="35">
        <v>220</v>
      </c>
      <c r="AA11" s="36">
        <f t="shared" si="2"/>
        <v>7.411067193675889</v>
      </c>
      <c r="AB11" s="38">
        <v>2.5</v>
      </c>
      <c r="AC11" s="38">
        <v>2.5</v>
      </c>
      <c r="AD11" s="38">
        <v>2.5</v>
      </c>
      <c r="AE11" s="35">
        <v>20</v>
      </c>
      <c r="AF11" s="35"/>
      <c r="AG11" s="39" t="s">
        <v>48</v>
      </c>
      <c r="AH11" s="34"/>
      <c r="AI11" s="34"/>
      <c r="AJ11" s="34">
        <f>X11</f>
        <v>1630.4347826086955</v>
      </c>
      <c r="AK11" s="34"/>
    </row>
    <row r="12" spans="1:37" ht="12.75">
      <c r="A12" s="31">
        <v>4</v>
      </c>
      <c r="B12" s="32"/>
      <c r="C12" s="32"/>
      <c r="D12" s="32"/>
      <c r="E12" s="32"/>
      <c r="F12" s="32">
        <v>1</v>
      </c>
      <c r="G12" s="33" t="s">
        <v>74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>
        <v>5520</v>
      </c>
      <c r="X12" s="34">
        <f t="shared" si="1"/>
        <v>6000</v>
      </c>
      <c r="Y12" s="35">
        <v>0.92</v>
      </c>
      <c r="Z12" s="35">
        <v>380</v>
      </c>
      <c r="AA12" s="36">
        <f>X12/(380*SQRT(3))</f>
        <v>9.11605688194146</v>
      </c>
      <c r="AB12" s="38" t="s">
        <v>75</v>
      </c>
      <c r="AC12" s="38">
        <v>2.5</v>
      </c>
      <c r="AD12" s="38">
        <v>2.5</v>
      </c>
      <c r="AE12" s="35">
        <v>20</v>
      </c>
      <c r="AF12" s="35"/>
      <c r="AG12" s="39" t="s">
        <v>48</v>
      </c>
      <c r="AH12" s="34"/>
      <c r="AI12" s="34"/>
      <c r="AJ12" s="34"/>
      <c r="AK12" s="34">
        <f>X12</f>
        <v>6000</v>
      </c>
    </row>
    <row r="13" spans="1:37" ht="12.75">
      <c r="A13" s="31">
        <v>5</v>
      </c>
      <c r="B13" s="32"/>
      <c r="C13" s="32"/>
      <c r="D13" s="32"/>
      <c r="E13" s="32">
        <v>3</v>
      </c>
      <c r="F13" s="32"/>
      <c r="G13" s="33" t="s">
        <v>73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>
        <f>(D$8*D13)+(C$8*C13)+(E$8*E13)+(B$8*B13)</f>
        <v>1500</v>
      </c>
      <c r="X13" s="34">
        <f t="shared" si="1"/>
        <v>1630.4347826086955</v>
      </c>
      <c r="Y13" s="35">
        <v>0.92</v>
      </c>
      <c r="Z13" s="35">
        <v>220</v>
      </c>
      <c r="AA13" s="36">
        <f>X13/Z13</f>
        <v>7.411067193675889</v>
      </c>
      <c r="AB13" s="38">
        <v>2.5</v>
      </c>
      <c r="AC13" s="38">
        <v>2.5</v>
      </c>
      <c r="AD13" s="38">
        <v>2.5</v>
      </c>
      <c r="AE13" s="35">
        <v>20</v>
      </c>
      <c r="AF13" s="35"/>
      <c r="AG13" s="39" t="s">
        <v>48</v>
      </c>
      <c r="AH13" s="34"/>
      <c r="AI13" s="34">
        <f>X13</f>
        <v>1630.4347826086955</v>
      </c>
      <c r="AJ13" s="34"/>
      <c r="AK13" s="34"/>
    </row>
    <row r="14" spans="1:37" ht="12.75">
      <c r="A14" s="31">
        <v>6</v>
      </c>
      <c r="B14" s="32"/>
      <c r="C14" s="32"/>
      <c r="D14" s="32"/>
      <c r="E14" s="32"/>
      <c r="F14" s="32">
        <v>1</v>
      </c>
      <c r="G14" s="33" t="s">
        <v>74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>
        <v>5520</v>
      </c>
      <c r="X14" s="34">
        <f t="shared" si="1"/>
        <v>6000</v>
      </c>
      <c r="Y14" s="35">
        <v>0.92</v>
      </c>
      <c r="Z14" s="35">
        <v>380</v>
      </c>
      <c r="AA14" s="36">
        <f>X14/(380*SQRT(3))</f>
        <v>9.11605688194146</v>
      </c>
      <c r="AB14" s="38" t="s">
        <v>75</v>
      </c>
      <c r="AC14" s="38">
        <v>2.5</v>
      </c>
      <c r="AD14" s="38">
        <v>2.5</v>
      </c>
      <c r="AE14" s="35">
        <v>20</v>
      </c>
      <c r="AF14" s="35"/>
      <c r="AG14" s="39" t="s">
        <v>48</v>
      </c>
      <c r="AH14" s="34"/>
      <c r="AI14" s="34"/>
      <c r="AJ14" s="34"/>
      <c r="AK14" s="34">
        <f>X14</f>
        <v>6000</v>
      </c>
    </row>
    <row r="15" spans="1:37" ht="12.75">
      <c r="A15" s="31">
        <v>7</v>
      </c>
      <c r="B15" s="32"/>
      <c r="C15" s="32"/>
      <c r="D15" s="32"/>
      <c r="E15" s="32">
        <v>3</v>
      </c>
      <c r="F15" s="32"/>
      <c r="G15" s="33" t="s">
        <v>73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>
        <f>(D$8*D15)+(C$8*C15)+(E$8*E15)+(B$8*B15)</f>
        <v>1500</v>
      </c>
      <c r="X15" s="34">
        <f t="shared" si="1"/>
        <v>1630.4347826086955</v>
      </c>
      <c r="Y15" s="35">
        <v>0.92</v>
      </c>
      <c r="Z15" s="35">
        <v>220</v>
      </c>
      <c r="AA15" s="36">
        <f>X15/Z15</f>
        <v>7.411067193675889</v>
      </c>
      <c r="AB15" s="38">
        <v>2.5</v>
      </c>
      <c r="AC15" s="38">
        <v>2.5</v>
      </c>
      <c r="AD15" s="38">
        <v>2.5</v>
      </c>
      <c r="AE15" s="35">
        <v>20</v>
      </c>
      <c r="AF15" s="35"/>
      <c r="AG15" s="39" t="s">
        <v>48</v>
      </c>
      <c r="AH15" s="34">
        <f>X15</f>
        <v>1630.4347826086955</v>
      </c>
      <c r="AI15" s="34"/>
      <c r="AJ15" s="34"/>
      <c r="AK15" s="34"/>
    </row>
    <row r="16" spans="1:37" ht="12.75">
      <c r="A16" s="31">
        <v>8</v>
      </c>
      <c r="B16" s="32"/>
      <c r="C16" s="32"/>
      <c r="D16" s="32"/>
      <c r="E16" s="32"/>
      <c r="F16" s="32">
        <v>1</v>
      </c>
      <c r="G16" s="33" t="s">
        <v>74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>
        <v>5520</v>
      </c>
      <c r="X16" s="34">
        <f t="shared" si="1"/>
        <v>6000</v>
      </c>
      <c r="Y16" s="35">
        <v>0.92</v>
      </c>
      <c r="Z16" s="35">
        <v>380</v>
      </c>
      <c r="AA16" s="36">
        <f>X16/(380*SQRT(3))</f>
        <v>9.11605688194146</v>
      </c>
      <c r="AB16" s="38" t="s">
        <v>75</v>
      </c>
      <c r="AC16" s="38">
        <v>2.5</v>
      </c>
      <c r="AD16" s="38">
        <v>2.5</v>
      </c>
      <c r="AE16" s="35">
        <v>20</v>
      </c>
      <c r="AF16" s="35"/>
      <c r="AG16" s="39" t="s">
        <v>48</v>
      </c>
      <c r="AH16" s="34"/>
      <c r="AI16" s="34"/>
      <c r="AJ16" s="34"/>
      <c r="AK16" s="34">
        <f>X16</f>
        <v>6000</v>
      </c>
    </row>
    <row r="17" spans="1:37" ht="12.75">
      <c r="A17" s="31">
        <v>9</v>
      </c>
      <c r="B17" s="32"/>
      <c r="C17" s="32"/>
      <c r="D17" s="32"/>
      <c r="E17" s="32">
        <v>3</v>
      </c>
      <c r="F17" s="32"/>
      <c r="G17" s="33" t="s">
        <v>73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>
        <f>(D$8*D17)+(C$8*C17)+(E$8*E17)+(B$8*B17)</f>
        <v>1500</v>
      </c>
      <c r="X17" s="34">
        <f t="shared" si="1"/>
        <v>1630.4347826086955</v>
      </c>
      <c r="Y17" s="35">
        <v>0.92</v>
      </c>
      <c r="Z17" s="35">
        <v>220</v>
      </c>
      <c r="AA17" s="36">
        <f>X17/Z17</f>
        <v>7.411067193675889</v>
      </c>
      <c r="AB17" s="38">
        <v>2.5</v>
      </c>
      <c r="AC17" s="38">
        <v>2.5</v>
      </c>
      <c r="AD17" s="38">
        <v>2.5</v>
      </c>
      <c r="AE17" s="35">
        <v>20</v>
      </c>
      <c r="AF17" s="35"/>
      <c r="AG17" s="39" t="s">
        <v>48</v>
      </c>
      <c r="AH17" s="34"/>
      <c r="AI17" s="34"/>
      <c r="AJ17" s="34">
        <f>X17</f>
        <v>1630.4347826086955</v>
      </c>
      <c r="AK17" s="34"/>
    </row>
    <row r="18" spans="1:37" ht="12.75">
      <c r="A18" s="31">
        <v>10</v>
      </c>
      <c r="B18" s="32"/>
      <c r="C18" s="32"/>
      <c r="D18" s="32"/>
      <c r="E18" s="32"/>
      <c r="F18" s="32">
        <v>1</v>
      </c>
      <c r="G18" s="33" t="s">
        <v>74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>
        <v>5520</v>
      </c>
      <c r="X18" s="34">
        <f t="shared" si="1"/>
        <v>6000</v>
      </c>
      <c r="Y18" s="35">
        <v>0.92</v>
      </c>
      <c r="Z18" s="35">
        <v>380</v>
      </c>
      <c r="AA18" s="36">
        <f>X18/(380*SQRT(3))</f>
        <v>9.11605688194146</v>
      </c>
      <c r="AB18" s="38" t="s">
        <v>75</v>
      </c>
      <c r="AC18" s="38">
        <v>2.5</v>
      </c>
      <c r="AD18" s="38">
        <v>2.5</v>
      </c>
      <c r="AE18" s="35">
        <v>20</v>
      </c>
      <c r="AF18" s="35"/>
      <c r="AG18" s="39" t="s">
        <v>48</v>
      </c>
      <c r="AH18" s="34"/>
      <c r="AI18" s="34"/>
      <c r="AJ18" s="34"/>
      <c r="AK18" s="34">
        <f>X18</f>
        <v>6000</v>
      </c>
    </row>
    <row r="19" spans="1:37" ht="12.75">
      <c r="A19" s="31">
        <v>11</v>
      </c>
      <c r="B19" s="32"/>
      <c r="C19" s="32"/>
      <c r="D19" s="32"/>
      <c r="E19" s="32">
        <v>3</v>
      </c>
      <c r="F19" s="32"/>
      <c r="G19" s="33" t="s">
        <v>73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>
        <f>(D$8*D19)+(C$8*C19)+(E$8*E19)+(B$8*B19)</f>
        <v>1500</v>
      </c>
      <c r="X19" s="34">
        <f t="shared" si="1"/>
        <v>1630.4347826086955</v>
      </c>
      <c r="Y19" s="35">
        <v>0.92</v>
      </c>
      <c r="Z19" s="35">
        <v>220</v>
      </c>
      <c r="AA19" s="36">
        <f>X19/Z19</f>
        <v>7.411067193675889</v>
      </c>
      <c r="AB19" s="38">
        <v>2.5</v>
      </c>
      <c r="AC19" s="38">
        <v>2.5</v>
      </c>
      <c r="AD19" s="38">
        <v>2.5</v>
      </c>
      <c r="AE19" s="35">
        <v>20</v>
      </c>
      <c r="AF19" s="35"/>
      <c r="AG19" s="39" t="s">
        <v>48</v>
      </c>
      <c r="AH19" s="34"/>
      <c r="AI19" s="34">
        <f>X19</f>
        <v>1630.4347826086955</v>
      </c>
      <c r="AJ19" s="34"/>
      <c r="AK19" s="34"/>
    </row>
    <row r="20" spans="1:37" ht="12.75">
      <c r="A20" s="31">
        <v>12</v>
      </c>
      <c r="B20" s="32"/>
      <c r="C20" s="32"/>
      <c r="D20" s="32"/>
      <c r="E20" s="32"/>
      <c r="F20" s="32">
        <v>1</v>
      </c>
      <c r="G20" s="33" t="s">
        <v>74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>
        <v>5520</v>
      </c>
      <c r="X20" s="34">
        <f t="shared" si="1"/>
        <v>6000</v>
      </c>
      <c r="Y20" s="35">
        <v>0.92</v>
      </c>
      <c r="Z20" s="35">
        <v>380</v>
      </c>
      <c r="AA20" s="36">
        <f>X20/(380*SQRT(3))</f>
        <v>9.11605688194146</v>
      </c>
      <c r="AB20" s="38" t="s">
        <v>75</v>
      </c>
      <c r="AC20" s="38">
        <v>2.5</v>
      </c>
      <c r="AD20" s="38">
        <v>2.5</v>
      </c>
      <c r="AE20" s="35">
        <v>20</v>
      </c>
      <c r="AF20" s="35"/>
      <c r="AG20" s="39" t="s">
        <v>48</v>
      </c>
      <c r="AH20" s="34"/>
      <c r="AI20" s="34"/>
      <c r="AJ20" s="34"/>
      <c r="AK20" s="34">
        <f>X20</f>
        <v>6000</v>
      </c>
    </row>
    <row r="21" spans="1:37" ht="12.75">
      <c r="A21" s="31">
        <v>13</v>
      </c>
      <c r="B21" s="32"/>
      <c r="C21" s="32"/>
      <c r="D21" s="32"/>
      <c r="E21" s="32"/>
      <c r="F21" s="32"/>
      <c r="G21" s="33" t="s">
        <v>64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34"/>
      <c r="Y21" s="35"/>
      <c r="Z21" s="35"/>
      <c r="AA21" s="36"/>
      <c r="AB21" s="38"/>
      <c r="AC21" s="38"/>
      <c r="AD21" s="38"/>
      <c r="AE21" s="35"/>
      <c r="AF21" s="35"/>
      <c r="AG21" s="39"/>
      <c r="AH21" s="34"/>
      <c r="AI21" s="34"/>
      <c r="AJ21" s="34"/>
      <c r="AK21" s="34"/>
    </row>
    <row r="22" spans="1:37" ht="12.75">
      <c r="A22" s="31">
        <v>14</v>
      </c>
      <c r="B22" s="32"/>
      <c r="C22" s="32"/>
      <c r="D22" s="32"/>
      <c r="E22" s="32"/>
      <c r="F22" s="32"/>
      <c r="G22" s="33" t="s">
        <v>64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/>
      <c r="X22" s="34"/>
      <c r="Y22" s="35"/>
      <c r="Z22" s="35"/>
      <c r="AA22" s="36"/>
      <c r="AB22" s="38"/>
      <c r="AC22" s="38"/>
      <c r="AD22" s="38"/>
      <c r="AE22" s="35"/>
      <c r="AF22" s="35"/>
      <c r="AG22" s="39"/>
      <c r="AH22" s="34"/>
      <c r="AI22" s="34"/>
      <c r="AJ22" s="34"/>
      <c r="AK22" s="34"/>
    </row>
    <row r="23" spans="1:37" ht="12.75">
      <c r="A23" s="31">
        <v>15</v>
      </c>
      <c r="B23" s="32"/>
      <c r="C23" s="32"/>
      <c r="D23" s="32"/>
      <c r="E23" s="32"/>
      <c r="F23" s="32"/>
      <c r="G23" s="33" t="s">
        <v>64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4"/>
      <c r="Y23" s="35"/>
      <c r="Z23" s="35"/>
      <c r="AA23" s="36"/>
      <c r="AB23" s="38"/>
      <c r="AC23" s="38"/>
      <c r="AD23" s="38"/>
      <c r="AE23" s="35"/>
      <c r="AF23" s="35"/>
      <c r="AG23" s="39"/>
      <c r="AH23" s="34"/>
      <c r="AI23" s="34"/>
      <c r="AJ23" s="34"/>
      <c r="AK23" s="34"/>
    </row>
    <row r="24" spans="1:37" ht="12.75">
      <c r="A24" s="43" t="s">
        <v>65</v>
      </c>
      <c r="B24" s="43"/>
      <c r="C24" s="43"/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>
        <f>SUM(W9:W23)</f>
        <v>36184</v>
      </c>
      <c r="X24" s="45">
        <f>SUM(X9:X23)</f>
        <v>39330.434782608696</v>
      </c>
      <c r="Y24" s="46">
        <v>0.92</v>
      </c>
      <c r="Z24" s="46">
        <v>380</v>
      </c>
      <c r="AA24" s="47">
        <f>X24/(380*SQRT(3))</f>
        <v>59.7564134449583</v>
      </c>
      <c r="AB24" s="45" t="s">
        <v>76</v>
      </c>
      <c r="AC24" s="45">
        <v>16</v>
      </c>
      <c r="AD24" s="45">
        <v>16</v>
      </c>
      <c r="AE24" s="46">
        <v>60</v>
      </c>
      <c r="AF24" s="48"/>
      <c r="AG24" s="46" t="s">
        <v>48</v>
      </c>
      <c r="AH24" s="49">
        <f>SUM(AH9:AH23)</f>
        <v>2808.695652173913</v>
      </c>
      <c r="AI24" s="49">
        <f>SUM(AI9:AI23)</f>
        <v>3260.869565217391</v>
      </c>
      <c r="AJ24" s="49">
        <f>SUM(AJ9:AJ23)</f>
        <v>3260.869565217391</v>
      </c>
      <c r="AK24" s="49">
        <f>SUM(AK9:AK23)</f>
        <v>30000</v>
      </c>
    </row>
  </sheetData>
  <sheetProtection selectLockedCells="1" selectUnlockedCells="1"/>
  <mergeCells count="36">
    <mergeCell ref="A1:AK2"/>
    <mergeCell ref="A3:AK3"/>
    <mergeCell ref="A4:A7"/>
    <mergeCell ref="B4:B7"/>
    <mergeCell ref="C4:F7"/>
    <mergeCell ref="G4:V7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F8"/>
    <mergeCell ref="AG4:AG8"/>
    <mergeCell ref="AH4:AK7"/>
    <mergeCell ref="G8:L8"/>
    <mergeCell ref="G9:V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19:L19"/>
    <mergeCell ref="G20:L20"/>
    <mergeCell ref="G21:L21"/>
    <mergeCell ref="G22:L22"/>
    <mergeCell ref="G23:L23"/>
    <mergeCell ref="A24:B24"/>
    <mergeCell ref="G24:V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K24"/>
  <sheetViews>
    <sheetView zoomScale="85" zoomScaleNormal="85" workbookViewId="0" topLeftCell="A1">
      <selection activeCell="AK24" sqref="AK24"/>
    </sheetView>
  </sheetViews>
  <sheetFormatPr defaultColWidth="8.00390625" defaultRowHeight="12.75"/>
  <cols>
    <col min="1" max="1" width="5.7109375" style="0" customWidth="1"/>
    <col min="2" max="2" width="11.140625" style="0" customWidth="1"/>
    <col min="3" max="3" width="6.28125" style="0" customWidth="1"/>
    <col min="4" max="6" width="6.140625" style="0" customWidth="1"/>
    <col min="7" max="7" width="9.00390625" style="0" customWidth="1"/>
    <col min="8" max="8" width="6.8515625" style="0" customWidth="1"/>
    <col min="9" max="9" width="5.00390625" style="0" customWidth="1"/>
    <col min="10" max="11" width="1.28515625" style="0" customWidth="1"/>
    <col min="12" max="12" width="5.8515625" style="0" customWidth="1"/>
    <col min="13" max="22" width="0" style="0" hidden="1" customWidth="1"/>
    <col min="23" max="23" width="15.57421875" style="0" customWidth="1"/>
    <col min="24" max="24" width="15.7109375" style="0" customWidth="1"/>
    <col min="25" max="16384" width="8.57421875" style="0" customWidth="1"/>
  </cols>
  <sheetData>
    <row r="1" spans="1:37" ht="12.75">
      <c r="A1" s="20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2.75" customHeight="1">
      <c r="A4" s="22" t="s">
        <v>26</v>
      </c>
      <c r="B4" s="24" t="s">
        <v>27</v>
      </c>
      <c r="C4" s="51" t="s">
        <v>28</v>
      </c>
      <c r="D4" s="51"/>
      <c r="E4" s="51"/>
      <c r="F4" s="51"/>
      <c r="G4" s="25" t="s">
        <v>29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 t="s">
        <v>30</v>
      </c>
      <c r="X4" s="25" t="s">
        <v>31</v>
      </c>
      <c r="Y4" s="26" t="s">
        <v>32</v>
      </c>
      <c r="Z4" s="26" t="s">
        <v>33</v>
      </c>
      <c r="AA4" s="26" t="s">
        <v>34</v>
      </c>
      <c r="AB4" s="26" t="s">
        <v>35</v>
      </c>
      <c r="AC4" s="26" t="s">
        <v>36</v>
      </c>
      <c r="AD4" s="26" t="s">
        <v>37</v>
      </c>
      <c r="AE4" s="26" t="s">
        <v>38</v>
      </c>
      <c r="AF4" s="26" t="s">
        <v>39</v>
      </c>
      <c r="AG4" s="26" t="s">
        <v>40</v>
      </c>
      <c r="AH4" s="25" t="s">
        <v>41</v>
      </c>
      <c r="AI4" s="25"/>
      <c r="AJ4" s="25"/>
      <c r="AK4" s="25"/>
    </row>
    <row r="5" spans="1:37" ht="12.75" customHeight="1">
      <c r="A5" s="22"/>
      <c r="B5" s="24"/>
      <c r="C5" s="51"/>
      <c r="D5" s="51"/>
      <c r="E5" s="51"/>
      <c r="F5" s="51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  <c r="Z5" s="26"/>
      <c r="AA5" s="26"/>
      <c r="AB5" s="26"/>
      <c r="AC5" s="26"/>
      <c r="AD5" s="26"/>
      <c r="AE5" s="26"/>
      <c r="AF5" s="26"/>
      <c r="AG5" s="26"/>
      <c r="AH5" s="25"/>
      <c r="AI5" s="25"/>
      <c r="AJ5" s="25"/>
      <c r="AK5" s="25"/>
    </row>
    <row r="6" spans="1:37" ht="12.75" customHeight="1">
      <c r="A6" s="22"/>
      <c r="B6" s="24"/>
      <c r="C6" s="51"/>
      <c r="D6" s="51"/>
      <c r="E6" s="51"/>
      <c r="F6" s="51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6"/>
      <c r="AA6" s="26"/>
      <c r="AB6" s="26"/>
      <c r="AC6" s="26"/>
      <c r="AD6" s="26"/>
      <c r="AE6" s="26"/>
      <c r="AF6" s="26"/>
      <c r="AG6" s="26"/>
      <c r="AH6" s="25"/>
      <c r="AI6" s="25"/>
      <c r="AJ6" s="25"/>
      <c r="AK6" s="25"/>
    </row>
    <row r="7" spans="1:37" ht="37.5" customHeight="1">
      <c r="A7" s="22"/>
      <c r="B7" s="24"/>
      <c r="C7" s="51"/>
      <c r="D7" s="51"/>
      <c r="E7" s="51"/>
      <c r="F7" s="5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5"/>
      <c r="AI7" s="25"/>
      <c r="AJ7" s="25"/>
      <c r="AK7" s="25"/>
    </row>
    <row r="8" spans="1:37" ht="12.75">
      <c r="A8" s="27"/>
      <c r="B8" s="28">
        <v>32</v>
      </c>
      <c r="C8" s="28">
        <v>200</v>
      </c>
      <c r="D8" s="28">
        <v>300</v>
      </c>
      <c r="E8" s="28">
        <v>500</v>
      </c>
      <c r="F8" s="28" t="s">
        <v>71</v>
      </c>
      <c r="G8" s="28" t="s">
        <v>42</v>
      </c>
      <c r="H8" s="28"/>
      <c r="I8" s="28"/>
      <c r="J8" s="28"/>
      <c r="K8" s="28"/>
      <c r="L8" s="28"/>
      <c r="M8" s="28">
        <v>20</v>
      </c>
      <c r="N8" s="29">
        <v>40</v>
      </c>
      <c r="O8" s="29">
        <v>60</v>
      </c>
      <c r="P8" s="29">
        <v>64</v>
      </c>
      <c r="Q8" s="29">
        <v>32</v>
      </c>
      <c r="R8" s="29">
        <v>64</v>
      </c>
      <c r="S8" s="29">
        <v>80</v>
      </c>
      <c r="T8" s="29">
        <v>160</v>
      </c>
      <c r="U8" s="29">
        <v>26</v>
      </c>
      <c r="V8" s="29">
        <v>52</v>
      </c>
      <c r="W8" s="25"/>
      <c r="X8" s="25"/>
      <c r="Y8" s="26"/>
      <c r="Z8" s="26"/>
      <c r="AA8" s="26"/>
      <c r="AB8" s="26"/>
      <c r="AC8" s="26"/>
      <c r="AD8" s="26"/>
      <c r="AE8" s="26"/>
      <c r="AF8" s="26"/>
      <c r="AG8" s="26"/>
      <c r="AH8" s="30" t="s">
        <v>43</v>
      </c>
      <c r="AI8" s="30" t="s">
        <v>44</v>
      </c>
      <c r="AJ8" s="30" t="s">
        <v>45</v>
      </c>
      <c r="AK8" s="30" t="s">
        <v>46</v>
      </c>
    </row>
    <row r="9" spans="1:37" ht="12.75">
      <c r="A9" s="31">
        <v>1</v>
      </c>
      <c r="B9" s="32">
        <v>12</v>
      </c>
      <c r="C9" s="32"/>
      <c r="D9" s="32"/>
      <c r="E9" s="32"/>
      <c r="F9" s="32"/>
      <c r="G9" s="33" t="s">
        <v>72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>
        <f aca="true" t="shared" si="0" ref="W9:W11">(D$8*D9)+(C$8*C9)+(E$8*E9)+(B$8*B9)</f>
        <v>384</v>
      </c>
      <c r="X9" s="34">
        <f aca="true" t="shared" si="1" ref="X9:X20">W9/Y9</f>
        <v>417.39130434782606</v>
      </c>
      <c r="Y9" s="35">
        <v>0.92</v>
      </c>
      <c r="Z9" s="35">
        <v>220</v>
      </c>
      <c r="AA9" s="36">
        <f aca="true" t="shared" si="2" ref="AA9:AA11">X9/Z9</f>
        <v>1.8972332015810276</v>
      </c>
      <c r="AB9" s="38">
        <v>1.5</v>
      </c>
      <c r="AC9" s="38">
        <v>1.5</v>
      </c>
      <c r="AD9" s="38">
        <v>1.5</v>
      </c>
      <c r="AE9" s="35">
        <v>16</v>
      </c>
      <c r="AF9" s="35"/>
      <c r="AG9" s="39" t="s">
        <v>48</v>
      </c>
      <c r="AH9" s="34">
        <f aca="true" t="shared" si="3" ref="AH9:AH10">X9</f>
        <v>417.39130434782606</v>
      </c>
      <c r="AI9" s="34"/>
      <c r="AJ9" s="34"/>
      <c r="AK9" s="34"/>
    </row>
    <row r="10" spans="1:37" ht="12.75">
      <c r="A10" s="31">
        <v>2</v>
      </c>
      <c r="B10" s="32"/>
      <c r="C10" s="32">
        <v>2</v>
      </c>
      <c r="D10" s="32">
        <v>1</v>
      </c>
      <c r="E10" s="32"/>
      <c r="F10" s="32"/>
      <c r="G10" s="33" t="s">
        <v>73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>
        <f t="shared" si="0"/>
        <v>700</v>
      </c>
      <c r="X10" s="34">
        <f t="shared" si="1"/>
        <v>760.8695652173913</v>
      </c>
      <c r="Y10" s="35">
        <v>0.92</v>
      </c>
      <c r="Z10" s="35">
        <v>220</v>
      </c>
      <c r="AA10" s="36">
        <f t="shared" si="2"/>
        <v>3.4584980237154146</v>
      </c>
      <c r="AB10" s="38">
        <v>2.5</v>
      </c>
      <c r="AC10" s="38">
        <v>2.5</v>
      </c>
      <c r="AD10" s="38">
        <v>2.5</v>
      </c>
      <c r="AE10" s="35">
        <v>20</v>
      </c>
      <c r="AF10" s="35"/>
      <c r="AG10" s="39" t="s">
        <v>48</v>
      </c>
      <c r="AH10" s="34">
        <f t="shared" si="3"/>
        <v>760.8695652173913</v>
      </c>
      <c r="AI10" s="34"/>
      <c r="AJ10" s="34"/>
      <c r="AK10" s="34"/>
    </row>
    <row r="11" spans="1:37" ht="12.75">
      <c r="A11" s="31">
        <v>3</v>
      </c>
      <c r="B11" s="32"/>
      <c r="C11" s="32"/>
      <c r="D11" s="32"/>
      <c r="E11" s="32">
        <v>3</v>
      </c>
      <c r="F11" s="32"/>
      <c r="G11" s="33" t="s">
        <v>73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>
        <f t="shared" si="0"/>
        <v>1500</v>
      </c>
      <c r="X11" s="34">
        <f t="shared" si="1"/>
        <v>1630.4347826086955</v>
      </c>
      <c r="Y11" s="35">
        <v>0.92</v>
      </c>
      <c r="Z11" s="35">
        <v>220</v>
      </c>
      <c r="AA11" s="36">
        <f t="shared" si="2"/>
        <v>7.411067193675889</v>
      </c>
      <c r="AB11" s="38">
        <v>2.5</v>
      </c>
      <c r="AC11" s="38">
        <v>2.5</v>
      </c>
      <c r="AD11" s="38">
        <v>2.5</v>
      </c>
      <c r="AE11" s="35">
        <v>20</v>
      </c>
      <c r="AF11" s="35"/>
      <c r="AG11" s="39" t="s">
        <v>48</v>
      </c>
      <c r="AH11" s="34"/>
      <c r="AI11" s="34"/>
      <c r="AJ11" s="34">
        <f>X11</f>
        <v>1630.4347826086955</v>
      </c>
      <c r="AK11" s="34"/>
    </row>
    <row r="12" spans="1:37" ht="12.75">
      <c r="A12" s="31">
        <v>4</v>
      </c>
      <c r="B12" s="32"/>
      <c r="C12" s="32"/>
      <c r="D12" s="32"/>
      <c r="E12" s="32"/>
      <c r="F12" s="32">
        <v>1</v>
      </c>
      <c r="G12" s="33" t="s">
        <v>74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>
        <v>5520</v>
      </c>
      <c r="X12" s="34">
        <f t="shared" si="1"/>
        <v>6000</v>
      </c>
      <c r="Y12" s="35">
        <v>0.92</v>
      </c>
      <c r="Z12" s="35">
        <v>380</v>
      </c>
      <c r="AA12" s="36">
        <f>X12/(380*SQRT(3))</f>
        <v>9.11605688194146</v>
      </c>
      <c r="AB12" s="38" t="s">
        <v>75</v>
      </c>
      <c r="AC12" s="38">
        <v>2.5</v>
      </c>
      <c r="AD12" s="38">
        <v>2.5</v>
      </c>
      <c r="AE12" s="35">
        <v>20</v>
      </c>
      <c r="AF12" s="35"/>
      <c r="AG12" s="39" t="s">
        <v>48</v>
      </c>
      <c r="AH12" s="34"/>
      <c r="AI12" s="34"/>
      <c r="AJ12" s="34"/>
      <c r="AK12" s="34">
        <f>X12</f>
        <v>6000</v>
      </c>
    </row>
    <row r="13" spans="1:37" ht="12.75">
      <c r="A13" s="31">
        <v>5</v>
      </c>
      <c r="B13" s="32"/>
      <c r="C13" s="32"/>
      <c r="D13" s="32"/>
      <c r="E13" s="32">
        <v>3</v>
      </c>
      <c r="F13" s="32"/>
      <c r="G13" s="33" t="s">
        <v>73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>
        <f>(D$8*D13)+(C$8*C13)+(E$8*E13)+(B$8*B13)</f>
        <v>1500</v>
      </c>
      <c r="X13" s="34">
        <f t="shared" si="1"/>
        <v>1630.4347826086955</v>
      </c>
      <c r="Y13" s="35">
        <v>0.92</v>
      </c>
      <c r="Z13" s="35">
        <v>220</v>
      </c>
      <c r="AA13" s="36">
        <f>X13/Z13</f>
        <v>7.411067193675889</v>
      </c>
      <c r="AB13" s="38">
        <v>2.5</v>
      </c>
      <c r="AC13" s="38">
        <v>2.5</v>
      </c>
      <c r="AD13" s="38">
        <v>2.5</v>
      </c>
      <c r="AE13" s="35">
        <v>20</v>
      </c>
      <c r="AF13" s="35"/>
      <c r="AG13" s="39" t="s">
        <v>48</v>
      </c>
      <c r="AH13" s="34"/>
      <c r="AI13" s="34">
        <f>X13</f>
        <v>1630.4347826086955</v>
      </c>
      <c r="AJ13" s="34"/>
      <c r="AK13" s="34"/>
    </row>
    <row r="14" spans="1:37" ht="12.75">
      <c r="A14" s="31">
        <v>6</v>
      </c>
      <c r="B14" s="32"/>
      <c r="C14" s="32"/>
      <c r="D14" s="32"/>
      <c r="E14" s="32"/>
      <c r="F14" s="32">
        <v>1</v>
      </c>
      <c r="G14" s="33" t="s">
        <v>74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>
        <v>5520</v>
      </c>
      <c r="X14" s="34">
        <f t="shared" si="1"/>
        <v>6000</v>
      </c>
      <c r="Y14" s="35">
        <v>0.92</v>
      </c>
      <c r="Z14" s="35">
        <v>380</v>
      </c>
      <c r="AA14" s="36">
        <f>X14/(380*SQRT(3))</f>
        <v>9.11605688194146</v>
      </c>
      <c r="AB14" s="38" t="s">
        <v>75</v>
      </c>
      <c r="AC14" s="38">
        <v>2.5</v>
      </c>
      <c r="AD14" s="38">
        <v>2.5</v>
      </c>
      <c r="AE14" s="35">
        <v>20</v>
      </c>
      <c r="AF14" s="35"/>
      <c r="AG14" s="39" t="s">
        <v>48</v>
      </c>
      <c r="AH14" s="34"/>
      <c r="AI14" s="34"/>
      <c r="AJ14" s="34"/>
      <c r="AK14" s="34">
        <f>X14</f>
        <v>6000</v>
      </c>
    </row>
    <row r="15" spans="1:37" ht="12.75">
      <c r="A15" s="31">
        <v>7</v>
      </c>
      <c r="B15" s="32"/>
      <c r="C15" s="32"/>
      <c r="D15" s="32"/>
      <c r="E15" s="32">
        <v>3</v>
      </c>
      <c r="F15" s="32"/>
      <c r="G15" s="33" t="s">
        <v>73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>
        <f>(D$8*D15)+(C$8*C15)+(E$8*E15)+(B$8*B15)</f>
        <v>1500</v>
      </c>
      <c r="X15" s="34">
        <f t="shared" si="1"/>
        <v>1630.4347826086955</v>
      </c>
      <c r="Y15" s="35">
        <v>0.92</v>
      </c>
      <c r="Z15" s="35">
        <v>220</v>
      </c>
      <c r="AA15" s="36">
        <f>X15/Z15</f>
        <v>7.411067193675889</v>
      </c>
      <c r="AB15" s="38">
        <v>2.5</v>
      </c>
      <c r="AC15" s="38">
        <v>2.5</v>
      </c>
      <c r="AD15" s="38">
        <v>2.5</v>
      </c>
      <c r="AE15" s="35">
        <v>20</v>
      </c>
      <c r="AF15" s="35"/>
      <c r="AG15" s="39" t="s">
        <v>48</v>
      </c>
      <c r="AH15" s="34">
        <f>X15</f>
        <v>1630.4347826086955</v>
      </c>
      <c r="AI15" s="34"/>
      <c r="AJ15" s="34"/>
      <c r="AK15" s="34"/>
    </row>
    <row r="16" spans="1:37" ht="12.75">
      <c r="A16" s="31">
        <v>8</v>
      </c>
      <c r="B16" s="32"/>
      <c r="C16" s="32"/>
      <c r="D16" s="32"/>
      <c r="E16" s="32"/>
      <c r="F16" s="32">
        <v>1</v>
      </c>
      <c r="G16" s="33" t="s">
        <v>74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>
        <v>5520</v>
      </c>
      <c r="X16" s="34">
        <f t="shared" si="1"/>
        <v>6000</v>
      </c>
      <c r="Y16" s="35">
        <v>0.92</v>
      </c>
      <c r="Z16" s="35">
        <v>380</v>
      </c>
      <c r="AA16" s="36">
        <f>X16/(380*SQRT(3))</f>
        <v>9.11605688194146</v>
      </c>
      <c r="AB16" s="38" t="s">
        <v>75</v>
      </c>
      <c r="AC16" s="38">
        <v>2.5</v>
      </c>
      <c r="AD16" s="38">
        <v>2.5</v>
      </c>
      <c r="AE16" s="35">
        <v>20</v>
      </c>
      <c r="AF16" s="35"/>
      <c r="AG16" s="39" t="s">
        <v>48</v>
      </c>
      <c r="AH16" s="34"/>
      <c r="AI16" s="34"/>
      <c r="AJ16" s="34"/>
      <c r="AK16" s="34">
        <f>X16</f>
        <v>6000</v>
      </c>
    </row>
    <row r="17" spans="1:37" ht="12.75">
      <c r="A17" s="31">
        <v>9</v>
      </c>
      <c r="B17" s="32"/>
      <c r="C17" s="32"/>
      <c r="D17" s="32"/>
      <c r="E17" s="32">
        <v>3</v>
      </c>
      <c r="F17" s="32"/>
      <c r="G17" s="33" t="s">
        <v>73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>
        <f>(D$8*D17)+(C$8*C17)+(E$8*E17)+(B$8*B17)</f>
        <v>1500</v>
      </c>
      <c r="X17" s="34">
        <f t="shared" si="1"/>
        <v>1630.4347826086955</v>
      </c>
      <c r="Y17" s="35">
        <v>0.92</v>
      </c>
      <c r="Z17" s="35">
        <v>220</v>
      </c>
      <c r="AA17" s="36">
        <f>X17/Z17</f>
        <v>7.411067193675889</v>
      </c>
      <c r="AB17" s="38">
        <v>2.5</v>
      </c>
      <c r="AC17" s="38">
        <v>2.5</v>
      </c>
      <c r="AD17" s="38">
        <v>2.5</v>
      </c>
      <c r="AE17" s="35">
        <v>20</v>
      </c>
      <c r="AF17" s="35"/>
      <c r="AG17" s="39" t="s">
        <v>48</v>
      </c>
      <c r="AH17" s="34"/>
      <c r="AI17" s="34"/>
      <c r="AJ17" s="34">
        <f>X17</f>
        <v>1630.4347826086955</v>
      </c>
      <c r="AK17" s="34"/>
    </row>
    <row r="18" spans="1:37" ht="12.75">
      <c r="A18" s="31">
        <v>10</v>
      </c>
      <c r="B18" s="32"/>
      <c r="C18" s="32"/>
      <c r="D18" s="32"/>
      <c r="E18" s="32"/>
      <c r="F18" s="32">
        <v>1</v>
      </c>
      <c r="G18" s="33" t="s">
        <v>74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>
        <v>5520</v>
      </c>
      <c r="X18" s="34">
        <f t="shared" si="1"/>
        <v>6000</v>
      </c>
      <c r="Y18" s="35">
        <v>0.92</v>
      </c>
      <c r="Z18" s="35">
        <v>380</v>
      </c>
      <c r="AA18" s="36">
        <f>X18/(380*SQRT(3))</f>
        <v>9.11605688194146</v>
      </c>
      <c r="AB18" s="38" t="s">
        <v>75</v>
      </c>
      <c r="AC18" s="38">
        <v>2.5</v>
      </c>
      <c r="AD18" s="38">
        <v>2.5</v>
      </c>
      <c r="AE18" s="35">
        <v>20</v>
      </c>
      <c r="AF18" s="35"/>
      <c r="AG18" s="39" t="s">
        <v>48</v>
      </c>
      <c r="AH18" s="34"/>
      <c r="AI18" s="34"/>
      <c r="AJ18" s="34"/>
      <c r="AK18" s="34">
        <f>X18</f>
        <v>6000</v>
      </c>
    </row>
    <row r="19" spans="1:37" ht="12.75">
      <c r="A19" s="31">
        <v>11</v>
      </c>
      <c r="B19" s="32"/>
      <c r="C19" s="32"/>
      <c r="D19" s="32"/>
      <c r="E19" s="32">
        <v>3</v>
      </c>
      <c r="F19" s="32"/>
      <c r="G19" s="33" t="s">
        <v>73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>
        <f>(D$8*D19)+(C$8*C19)+(E$8*E19)+(B$8*B19)</f>
        <v>1500</v>
      </c>
      <c r="X19" s="34">
        <f t="shared" si="1"/>
        <v>1630.4347826086955</v>
      </c>
      <c r="Y19" s="35">
        <v>0.92</v>
      </c>
      <c r="Z19" s="35">
        <v>220</v>
      </c>
      <c r="AA19" s="36">
        <f>X19/Z19</f>
        <v>7.411067193675889</v>
      </c>
      <c r="AB19" s="38">
        <v>2.5</v>
      </c>
      <c r="AC19" s="38">
        <v>2.5</v>
      </c>
      <c r="AD19" s="38">
        <v>2.5</v>
      </c>
      <c r="AE19" s="35">
        <v>20</v>
      </c>
      <c r="AF19" s="35"/>
      <c r="AG19" s="39" t="s">
        <v>48</v>
      </c>
      <c r="AH19" s="34"/>
      <c r="AI19" s="34">
        <f>X19</f>
        <v>1630.4347826086955</v>
      </c>
      <c r="AJ19" s="34"/>
      <c r="AK19" s="34"/>
    </row>
    <row r="20" spans="1:37" ht="12.75">
      <c r="A20" s="31">
        <v>12</v>
      </c>
      <c r="B20" s="32"/>
      <c r="C20" s="32"/>
      <c r="D20" s="32"/>
      <c r="E20" s="32"/>
      <c r="F20" s="32">
        <v>1</v>
      </c>
      <c r="G20" s="33" t="s">
        <v>74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>
        <v>5520</v>
      </c>
      <c r="X20" s="34">
        <f t="shared" si="1"/>
        <v>6000</v>
      </c>
      <c r="Y20" s="35">
        <v>0.92</v>
      </c>
      <c r="Z20" s="35">
        <v>380</v>
      </c>
      <c r="AA20" s="36">
        <f>X20/(380*SQRT(3))</f>
        <v>9.11605688194146</v>
      </c>
      <c r="AB20" s="38" t="s">
        <v>75</v>
      </c>
      <c r="AC20" s="38">
        <v>2.5</v>
      </c>
      <c r="AD20" s="38">
        <v>2.5</v>
      </c>
      <c r="AE20" s="35">
        <v>20</v>
      </c>
      <c r="AF20" s="35"/>
      <c r="AG20" s="39" t="s">
        <v>48</v>
      </c>
      <c r="AH20" s="34"/>
      <c r="AI20" s="34"/>
      <c r="AJ20" s="34"/>
      <c r="AK20" s="34">
        <f>X20</f>
        <v>6000</v>
      </c>
    </row>
    <row r="21" spans="1:37" ht="12.75">
      <c r="A21" s="31">
        <v>13</v>
      </c>
      <c r="B21" s="32"/>
      <c r="C21" s="32"/>
      <c r="D21" s="32"/>
      <c r="E21" s="32"/>
      <c r="F21" s="32"/>
      <c r="G21" s="33" t="s">
        <v>64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34"/>
      <c r="Y21" s="35"/>
      <c r="Z21" s="35"/>
      <c r="AA21" s="36"/>
      <c r="AB21" s="38"/>
      <c r="AC21" s="38"/>
      <c r="AD21" s="38"/>
      <c r="AE21" s="35"/>
      <c r="AF21" s="35"/>
      <c r="AG21" s="39"/>
      <c r="AH21" s="34"/>
      <c r="AI21" s="34"/>
      <c r="AJ21" s="34"/>
      <c r="AK21" s="34"/>
    </row>
    <row r="22" spans="1:37" ht="12.75">
      <c r="A22" s="31">
        <v>14</v>
      </c>
      <c r="B22" s="32"/>
      <c r="C22" s="32"/>
      <c r="D22" s="32"/>
      <c r="E22" s="32"/>
      <c r="F22" s="32"/>
      <c r="G22" s="33" t="s">
        <v>64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/>
      <c r="X22" s="34"/>
      <c r="Y22" s="35"/>
      <c r="Z22" s="35"/>
      <c r="AA22" s="36"/>
      <c r="AB22" s="38"/>
      <c r="AC22" s="38"/>
      <c r="AD22" s="38"/>
      <c r="AE22" s="35"/>
      <c r="AF22" s="35"/>
      <c r="AG22" s="39"/>
      <c r="AH22" s="34"/>
      <c r="AI22" s="34"/>
      <c r="AJ22" s="34"/>
      <c r="AK22" s="34"/>
    </row>
    <row r="23" spans="1:37" ht="12.75">
      <c r="A23" s="31">
        <v>15</v>
      </c>
      <c r="B23" s="32"/>
      <c r="C23" s="32"/>
      <c r="D23" s="32"/>
      <c r="E23" s="32"/>
      <c r="F23" s="32"/>
      <c r="G23" s="33" t="s">
        <v>64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4"/>
      <c r="Y23" s="35"/>
      <c r="Z23" s="35"/>
      <c r="AA23" s="36"/>
      <c r="AB23" s="38"/>
      <c r="AC23" s="38"/>
      <c r="AD23" s="38"/>
      <c r="AE23" s="35"/>
      <c r="AF23" s="35"/>
      <c r="AG23" s="39"/>
      <c r="AH23" s="34"/>
      <c r="AI23" s="34"/>
      <c r="AJ23" s="34"/>
      <c r="AK23" s="34"/>
    </row>
    <row r="24" spans="1:37" ht="12.75">
      <c r="A24" s="43" t="s">
        <v>65</v>
      </c>
      <c r="B24" s="43"/>
      <c r="C24" s="43"/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>
        <f>SUM(W9:W23)</f>
        <v>36184</v>
      </c>
      <c r="X24" s="45">
        <f>SUM(X9:X23)</f>
        <v>39330.434782608696</v>
      </c>
      <c r="Y24" s="46">
        <v>0.92</v>
      </c>
      <c r="Z24" s="46">
        <v>380</v>
      </c>
      <c r="AA24" s="47">
        <f>X24/(380*SQRT(3))</f>
        <v>59.7564134449583</v>
      </c>
      <c r="AB24" s="45" t="s">
        <v>76</v>
      </c>
      <c r="AC24" s="45">
        <v>16</v>
      </c>
      <c r="AD24" s="45">
        <v>16</v>
      </c>
      <c r="AE24" s="46">
        <v>60</v>
      </c>
      <c r="AF24" s="48"/>
      <c r="AG24" s="46" t="s">
        <v>48</v>
      </c>
      <c r="AH24" s="49">
        <f>SUM(AH9:AH23)</f>
        <v>2808.695652173913</v>
      </c>
      <c r="AI24" s="49">
        <f>SUM(AI9:AI23)</f>
        <v>3260.869565217391</v>
      </c>
      <c r="AJ24" s="49">
        <f>SUM(AJ9:AJ23)</f>
        <v>3260.869565217391</v>
      </c>
      <c r="AK24" s="49">
        <f>SUM(AK9:AK23)</f>
        <v>30000</v>
      </c>
    </row>
  </sheetData>
  <sheetProtection selectLockedCells="1" selectUnlockedCells="1"/>
  <mergeCells count="36">
    <mergeCell ref="A1:AK2"/>
    <mergeCell ref="A3:AK3"/>
    <mergeCell ref="A4:A7"/>
    <mergeCell ref="B4:B7"/>
    <mergeCell ref="C4:F7"/>
    <mergeCell ref="G4:V7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F8"/>
    <mergeCell ref="AG4:AG8"/>
    <mergeCell ref="AH4:AK7"/>
    <mergeCell ref="G8:L8"/>
    <mergeCell ref="G9:V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19:L19"/>
    <mergeCell ref="G20:L20"/>
    <mergeCell ref="G21:L21"/>
    <mergeCell ref="G22:L22"/>
    <mergeCell ref="G23:L23"/>
    <mergeCell ref="A24:B24"/>
    <mergeCell ref="G24:V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AI17"/>
  <sheetViews>
    <sheetView zoomScale="85" zoomScaleNormal="85" workbookViewId="0" topLeftCell="A1">
      <selection activeCell="AI17" sqref="AI17"/>
    </sheetView>
  </sheetViews>
  <sheetFormatPr defaultColWidth="8.00390625" defaultRowHeight="12.75"/>
  <cols>
    <col min="1" max="1" width="5.7109375" style="0" customWidth="1"/>
    <col min="2" max="2" width="11.140625" style="0" customWidth="1"/>
    <col min="3" max="3" width="6.28125" style="0" customWidth="1"/>
    <col min="4" max="4" width="6.140625" style="0" customWidth="1"/>
    <col min="5" max="5" width="9.00390625" style="0" customWidth="1"/>
    <col min="6" max="6" width="6.8515625" style="0" customWidth="1"/>
    <col min="7" max="7" width="5.00390625" style="0" customWidth="1"/>
    <col min="8" max="9" width="1.28515625" style="0" customWidth="1"/>
    <col min="10" max="10" width="5.8515625" style="0" customWidth="1"/>
    <col min="11" max="20" width="0" style="0" hidden="1" customWidth="1"/>
    <col min="21" max="21" width="15.57421875" style="0" customWidth="1"/>
    <col min="22" max="22" width="15.7109375" style="0" customWidth="1"/>
    <col min="23" max="16384" width="8.57421875" style="0" customWidth="1"/>
  </cols>
  <sheetData>
    <row r="1" spans="1:35" ht="12.7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2.75" customHeight="1">
      <c r="A4" s="22" t="s">
        <v>26</v>
      </c>
      <c r="B4" s="24" t="s">
        <v>27</v>
      </c>
      <c r="C4" s="24" t="s">
        <v>28</v>
      </c>
      <c r="D4" s="24"/>
      <c r="E4" s="25" t="s">
        <v>29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 t="s">
        <v>30</v>
      </c>
      <c r="V4" s="25" t="s">
        <v>31</v>
      </c>
      <c r="W4" s="26" t="s">
        <v>32</v>
      </c>
      <c r="X4" s="26" t="s">
        <v>33</v>
      </c>
      <c r="Y4" s="26" t="s">
        <v>34</v>
      </c>
      <c r="Z4" s="26" t="s">
        <v>35</v>
      </c>
      <c r="AA4" s="26" t="s">
        <v>36</v>
      </c>
      <c r="AB4" s="26" t="s">
        <v>37</v>
      </c>
      <c r="AC4" s="26" t="s">
        <v>38</v>
      </c>
      <c r="AD4" s="26" t="s">
        <v>39</v>
      </c>
      <c r="AE4" s="26" t="s">
        <v>40</v>
      </c>
      <c r="AF4" s="25" t="s">
        <v>41</v>
      </c>
      <c r="AG4" s="25"/>
      <c r="AH4" s="25"/>
      <c r="AI4" s="25"/>
    </row>
    <row r="5" spans="1:35" ht="12.75" customHeight="1">
      <c r="A5" s="22"/>
      <c r="B5" s="24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5"/>
      <c r="AG5" s="25"/>
      <c r="AH5" s="25"/>
      <c r="AI5" s="25"/>
    </row>
    <row r="6" spans="1:35" ht="12.75" customHeight="1">
      <c r="A6" s="22"/>
      <c r="B6" s="24"/>
      <c r="C6" s="24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6"/>
      <c r="Y6" s="26"/>
      <c r="Z6" s="26"/>
      <c r="AA6" s="26"/>
      <c r="AB6" s="26"/>
      <c r="AC6" s="26"/>
      <c r="AD6" s="26"/>
      <c r="AE6" s="26"/>
      <c r="AF6" s="25"/>
      <c r="AG6" s="25"/>
      <c r="AH6" s="25"/>
      <c r="AI6" s="25"/>
    </row>
    <row r="7" spans="1:35" ht="37.5" customHeight="1">
      <c r="A7" s="22"/>
      <c r="B7" s="24"/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5"/>
      <c r="AG7" s="25"/>
      <c r="AH7" s="25"/>
      <c r="AI7" s="25"/>
    </row>
    <row r="8" spans="1:35" ht="12.75">
      <c r="A8" s="27"/>
      <c r="B8" s="28">
        <v>32</v>
      </c>
      <c r="C8" s="28">
        <v>200</v>
      </c>
      <c r="D8" s="28" t="s">
        <v>71</v>
      </c>
      <c r="E8" s="28" t="s">
        <v>42</v>
      </c>
      <c r="F8" s="28"/>
      <c r="G8" s="28"/>
      <c r="H8" s="28"/>
      <c r="I8" s="28"/>
      <c r="J8" s="28"/>
      <c r="K8" s="28">
        <v>20</v>
      </c>
      <c r="L8" s="29">
        <v>40</v>
      </c>
      <c r="M8" s="29">
        <v>60</v>
      </c>
      <c r="N8" s="29">
        <v>64</v>
      </c>
      <c r="O8" s="29">
        <v>32</v>
      </c>
      <c r="P8" s="29">
        <v>64</v>
      </c>
      <c r="Q8" s="29">
        <v>80</v>
      </c>
      <c r="R8" s="29">
        <v>160</v>
      </c>
      <c r="S8" s="29">
        <v>26</v>
      </c>
      <c r="T8" s="29">
        <v>52</v>
      </c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30" t="s">
        <v>43</v>
      </c>
      <c r="AG8" s="30" t="s">
        <v>44</v>
      </c>
      <c r="AH8" s="30" t="s">
        <v>45</v>
      </c>
      <c r="AI8" s="30" t="s">
        <v>46</v>
      </c>
    </row>
    <row r="9" spans="1:35" ht="12.75">
      <c r="A9" s="31">
        <v>1</v>
      </c>
      <c r="B9" s="32">
        <v>12</v>
      </c>
      <c r="C9" s="32"/>
      <c r="D9" s="32"/>
      <c r="E9" s="33" t="s">
        <v>72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>
        <f aca="true" t="shared" si="0" ref="U9:U10">(C$8*C9)+(B$8*B9)</f>
        <v>384</v>
      </c>
      <c r="V9" s="34">
        <f aca="true" t="shared" si="1" ref="V9:V13">U9/W9</f>
        <v>417.39130434782606</v>
      </c>
      <c r="W9" s="35">
        <v>0.92</v>
      </c>
      <c r="X9" s="35">
        <v>220</v>
      </c>
      <c r="Y9" s="36">
        <f aca="true" t="shared" si="2" ref="Y9:Y11">V9/X9</f>
        <v>1.8972332015810276</v>
      </c>
      <c r="Z9" s="38">
        <v>1.5</v>
      </c>
      <c r="AA9" s="38">
        <v>1.5</v>
      </c>
      <c r="AB9" s="38">
        <v>1.5</v>
      </c>
      <c r="AC9" s="35">
        <v>16</v>
      </c>
      <c r="AD9" s="35"/>
      <c r="AE9" s="39" t="s">
        <v>48</v>
      </c>
      <c r="AF9" s="34">
        <f>V9</f>
        <v>417.39130434782606</v>
      </c>
      <c r="AG9" s="34"/>
      <c r="AH9" s="34"/>
      <c r="AI9" s="34"/>
    </row>
    <row r="10" spans="1:35" ht="12.75">
      <c r="A10" s="31">
        <v>2</v>
      </c>
      <c r="B10" s="32"/>
      <c r="C10" s="32">
        <v>8</v>
      </c>
      <c r="D10" s="32"/>
      <c r="E10" s="33" t="s">
        <v>73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>
        <f t="shared" si="0"/>
        <v>1600</v>
      </c>
      <c r="V10" s="34">
        <f t="shared" si="1"/>
        <v>1739.1304347826085</v>
      </c>
      <c r="W10" s="35">
        <v>0.92</v>
      </c>
      <c r="X10" s="35">
        <v>220</v>
      </c>
      <c r="Y10" s="36">
        <f t="shared" si="2"/>
        <v>7.905138339920947</v>
      </c>
      <c r="Z10" s="38">
        <v>2.5</v>
      </c>
      <c r="AA10" s="38">
        <v>2.5</v>
      </c>
      <c r="AB10" s="38">
        <v>2.5</v>
      </c>
      <c r="AC10" s="35">
        <v>20</v>
      </c>
      <c r="AD10" s="35"/>
      <c r="AE10" s="39" t="s">
        <v>48</v>
      </c>
      <c r="AF10" s="34"/>
      <c r="AG10" s="34">
        <f>V10</f>
        <v>1739.1304347826085</v>
      </c>
      <c r="AH10" s="34"/>
      <c r="AI10" s="34"/>
    </row>
    <row r="11" spans="1:35" ht="12.75">
      <c r="A11" s="31">
        <v>3</v>
      </c>
      <c r="B11" s="32"/>
      <c r="C11" s="32"/>
      <c r="D11" s="32">
        <v>1</v>
      </c>
      <c r="E11" s="33" t="s">
        <v>73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>
        <v>1000</v>
      </c>
      <c r="V11" s="34">
        <f t="shared" si="1"/>
        <v>1086.9565217391305</v>
      </c>
      <c r="W11" s="35">
        <v>0.92</v>
      </c>
      <c r="X11" s="35">
        <v>220</v>
      </c>
      <c r="Y11" s="36">
        <f t="shared" si="2"/>
        <v>4.940711462450593</v>
      </c>
      <c r="Z11" s="38">
        <v>2.5</v>
      </c>
      <c r="AA11" s="38">
        <v>2.5</v>
      </c>
      <c r="AB11" s="38">
        <v>2.5</v>
      </c>
      <c r="AC11" s="35">
        <v>20</v>
      </c>
      <c r="AD11" s="35"/>
      <c r="AE11" s="39" t="s">
        <v>48</v>
      </c>
      <c r="AF11" s="34"/>
      <c r="AG11" s="34"/>
      <c r="AH11" s="34">
        <f>V11</f>
        <v>1086.9565217391305</v>
      </c>
      <c r="AI11" s="34"/>
    </row>
    <row r="12" spans="1:35" ht="12.75">
      <c r="A12" s="31">
        <v>4</v>
      </c>
      <c r="B12" s="32"/>
      <c r="C12" s="32"/>
      <c r="D12" s="32">
        <v>1</v>
      </c>
      <c r="E12" s="33" t="s">
        <v>74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>
        <v>10000</v>
      </c>
      <c r="V12" s="34">
        <f t="shared" si="1"/>
        <v>10869.565217391304</v>
      </c>
      <c r="W12" s="35">
        <v>0.92</v>
      </c>
      <c r="X12" s="35">
        <v>380</v>
      </c>
      <c r="Y12" s="36">
        <f>V12/(380*SQRT(3))</f>
        <v>16.514595800618586</v>
      </c>
      <c r="Z12" s="38" t="s">
        <v>79</v>
      </c>
      <c r="AA12" s="38">
        <v>4</v>
      </c>
      <c r="AB12" s="38">
        <v>4</v>
      </c>
      <c r="AC12" s="35">
        <v>25</v>
      </c>
      <c r="AD12" s="35"/>
      <c r="AE12" s="39" t="s">
        <v>48</v>
      </c>
      <c r="AF12" s="34"/>
      <c r="AG12" s="34"/>
      <c r="AH12" s="34"/>
      <c r="AI12" s="34">
        <f>V12</f>
        <v>10869.565217391304</v>
      </c>
    </row>
    <row r="13" spans="1:35" ht="12.75">
      <c r="A13" s="31">
        <v>5</v>
      </c>
      <c r="B13" s="32"/>
      <c r="C13" s="32">
        <v>4</v>
      </c>
      <c r="D13" s="32"/>
      <c r="E13" s="33" t="s">
        <v>73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f>(C$8*C13)+(B$8*B13)</f>
        <v>800</v>
      </c>
      <c r="V13" s="34">
        <f t="shared" si="1"/>
        <v>869.5652173913043</v>
      </c>
      <c r="W13" s="35">
        <v>0.92</v>
      </c>
      <c r="X13" s="35">
        <v>220</v>
      </c>
      <c r="Y13" s="36">
        <f>V13/X13</f>
        <v>3.9525691699604737</v>
      </c>
      <c r="Z13" s="38">
        <v>2.5</v>
      </c>
      <c r="AA13" s="38">
        <v>2.5</v>
      </c>
      <c r="AB13" s="38">
        <v>2.5</v>
      </c>
      <c r="AC13" s="35">
        <v>20</v>
      </c>
      <c r="AD13" s="35"/>
      <c r="AE13" s="39" t="s">
        <v>48</v>
      </c>
      <c r="AF13" s="34">
        <f>V13</f>
        <v>869.5652173913043</v>
      </c>
      <c r="AG13" s="34"/>
      <c r="AH13" s="34"/>
      <c r="AI13" s="34"/>
    </row>
    <row r="14" spans="1:35" ht="12.75">
      <c r="A14" s="31">
        <v>6</v>
      </c>
      <c r="B14" s="32"/>
      <c r="C14" s="32"/>
      <c r="D14" s="32"/>
      <c r="E14" s="33" t="s">
        <v>64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5"/>
      <c r="X14" s="35"/>
      <c r="Y14" s="36"/>
      <c r="Z14" s="38"/>
      <c r="AA14" s="38"/>
      <c r="AB14" s="38"/>
      <c r="AC14" s="35"/>
      <c r="AD14" s="35"/>
      <c r="AE14" s="39"/>
      <c r="AF14" s="34"/>
      <c r="AG14" s="34"/>
      <c r="AH14" s="34"/>
      <c r="AI14" s="34"/>
    </row>
    <row r="15" spans="1:35" ht="12.75">
      <c r="A15" s="31">
        <v>7</v>
      </c>
      <c r="B15" s="32"/>
      <c r="C15" s="32"/>
      <c r="D15" s="32"/>
      <c r="E15" s="33" t="s">
        <v>64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5"/>
      <c r="X15" s="35"/>
      <c r="Y15" s="36"/>
      <c r="Z15" s="38"/>
      <c r="AA15" s="38"/>
      <c r="AB15" s="38"/>
      <c r="AC15" s="35"/>
      <c r="AD15" s="35"/>
      <c r="AE15" s="39"/>
      <c r="AF15" s="34"/>
      <c r="AG15" s="34"/>
      <c r="AH15" s="34"/>
      <c r="AI15" s="34"/>
    </row>
    <row r="16" spans="1:35" ht="12.75">
      <c r="A16" s="31">
        <v>8</v>
      </c>
      <c r="B16" s="32"/>
      <c r="C16" s="32"/>
      <c r="D16" s="32"/>
      <c r="E16" s="33" t="s">
        <v>64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5"/>
      <c r="X16" s="35"/>
      <c r="Y16" s="36"/>
      <c r="Z16" s="38"/>
      <c r="AA16" s="38"/>
      <c r="AB16" s="38"/>
      <c r="AC16" s="35"/>
      <c r="AD16" s="35"/>
      <c r="AE16" s="39"/>
      <c r="AF16" s="34"/>
      <c r="AG16" s="34"/>
      <c r="AH16" s="34"/>
      <c r="AI16" s="34"/>
    </row>
    <row r="17" spans="1:35" ht="12.75">
      <c r="A17" s="43" t="s">
        <v>65</v>
      </c>
      <c r="B17" s="43"/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>
        <f>SUM(U9:U16)</f>
        <v>13784</v>
      </c>
      <c r="V17" s="45">
        <f>SUM(V9:V16)</f>
        <v>14982.608695652172</v>
      </c>
      <c r="W17" s="46">
        <v>0.92</v>
      </c>
      <c r="X17" s="46">
        <v>380</v>
      </c>
      <c r="Y17" s="47">
        <f>V17/(380*SQRT(3))</f>
        <v>22.76371885157266</v>
      </c>
      <c r="Z17" s="45" t="s">
        <v>80</v>
      </c>
      <c r="AA17" s="45">
        <v>6</v>
      </c>
      <c r="AB17" s="45">
        <v>6</v>
      </c>
      <c r="AC17" s="46">
        <v>32</v>
      </c>
      <c r="AD17" s="48"/>
      <c r="AE17" s="46" t="s">
        <v>48</v>
      </c>
      <c r="AF17" s="49">
        <f>SUM(AF9:AF16)</f>
        <v>1286.9565217391303</v>
      </c>
      <c r="AG17" s="49">
        <f>SUM(AG9:AG16)</f>
        <v>1739.1304347826085</v>
      </c>
      <c r="AH17" s="49">
        <f>SUM(AH9:AH16)</f>
        <v>1086.9565217391305</v>
      </c>
      <c r="AI17" s="49">
        <f>SUM(AI9:AI16)</f>
        <v>10869.565217391304</v>
      </c>
    </row>
  </sheetData>
  <sheetProtection selectLockedCells="1" selectUnlockedCells="1"/>
  <mergeCells count="29">
    <mergeCell ref="A1:AI2"/>
    <mergeCell ref="A3:AI3"/>
    <mergeCell ref="A4:A7"/>
    <mergeCell ref="B4:B7"/>
    <mergeCell ref="C4:D7"/>
    <mergeCell ref="E4:T7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I7"/>
    <mergeCell ref="E8:J8"/>
    <mergeCell ref="E9:T9"/>
    <mergeCell ref="E10:J10"/>
    <mergeCell ref="E11:J11"/>
    <mergeCell ref="E12:J12"/>
    <mergeCell ref="E13:J13"/>
    <mergeCell ref="E14:J14"/>
    <mergeCell ref="E15:J15"/>
    <mergeCell ref="E16:J16"/>
    <mergeCell ref="A17:B17"/>
    <mergeCell ref="E17:T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AJ20"/>
  <sheetViews>
    <sheetView zoomScale="85" zoomScaleNormal="85" workbookViewId="0" topLeftCell="A1">
      <selection activeCell="AJ20" sqref="AJ20"/>
    </sheetView>
  </sheetViews>
  <sheetFormatPr defaultColWidth="8.00390625" defaultRowHeight="12.75"/>
  <cols>
    <col min="1" max="1" width="5.7109375" style="0" customWidth="1"/>
    <col min="2" max="2" width="11.140625" style="0" customWidth="1"/>
    <col min="3" max="3" width="6.28125" style="0" customWidth="1"/>
    <col min="4" max="5" width="6.140625" style="0" customWidth="1"/>
    <col min="6" max="6" width="9.00390625" style="0" customWidth="1"/>
    <col min="7" max="7" width="6.8515625" style="0" customWidth="1"/>
    <col min="8" max="8" width="5.00390625" style="0" customWidth="1"/>
    <col min="9" max="10" width="1.28515625" style="0" customWidth="1"/>
    <col min="11" max="11" width="5.8515625" style="0" customWidth="1"/>
    <col min="12" max="21" width="0" style="0" hidden="1" customWidth="1"/>
    <col min="22" max="22" width="15.57421875" style="0" customWidth="1"/>
    <col min="23" max="23" width="15.7109375" style="0" customWidth="1"/>
    <col min="24" max="16384" width="8.57421875" style="0" customWidth="1"/>
  </cols>
  <sheetData>
    <row r="1" spans="1:36" ht="12.75">
      <c r="A1" s="20" t="s">
        <v>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12.75" customHeight="1">
      <c r="A4" s="22" t="s">
        <v>26</v>
      </c>
      <c r="B4" s="23" t="s">
        <v>27</v>
      </c>
      <c r="C4" s="24" t="s">
        <v>28</v>
      </c>
      <c r="D4" s="24"/>
      <c r="E4" s="24"/>
      <c r="F4" s="25" t="s">
        <v>29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 t="s">
        <v>30</v>
      </c>
      <c r="W4" s="25" t="s">
        <v>31</v>
      </c>
      <c r="X4" s="26" t="s">
        <v>32</v>
      </c>
      <c r="Y4" s="26" t="s">
        <v>33</v>
      </c>
      <c r="Z4" s="26" t="s">
        <v>34</v>
      </c>
      <c r="AA4" s="26" t="s">
        <v>35</v>
      </c>
      <c r="AB4" s="26" t="s">
        <v>36</v>
      </c>
      <c r="AC4" s="26" t="s">
        <v>37</v>
      </c>
      <c r="AD4" s="26" t="s">
        <v>38</v>
      </c>
      <c r="AE4" s="26" t="s">
        <v>39</v>
      </c>
      <c r="AF4" s="26" t="s">
        <v>40</v>
      </c>
      <c r="AG4" s="25" t="s">
        <v>41</v>
      </c>
      <c r="AH4" s="25"/>
      <c r="AI4" s="25"/>
      <c r="AJ4" s="25"/>
    </row>
    <row r="5" spans="1:36" ht="12.75" customHeight="1">
      <c r="A5" s="22"/>
      <c r="B5" s="23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  <c r="Y5" s="26"/>
      <c r="Z5" s="26"/>
      <c r="AA5" s="26"/>
      <c r="AB5" s="26"/>
      <c r="AC5" s="26"/>
      <c r="AD5" s="26"/>
      <c r="AE5" s="26"/>
      <c r="AF5" s="26"/>
      <c r="AG5" s="25"/>
      <c r="AH5" s="25"/>
      <c r="AI5" s="25"/>
      <c r="AJ5" s="25"/>
    </row>
    <row r="6" spans="1:36" ht="12.75" customHeight="1">
      <c r="A6" s="22"/>
      <c r="B6" s="23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"/>
      <c r="Y6" s="26"/>
      <c r="Z6" s="26"/>
      <c r="AA6" s="26"/>
      <c r="AB6" s="26"/>
      <c r="AC6" s="26"/>
      <c r="AD6" s="26"/>
      <c r="AE6" s="26"/>
      <c r="AF6" s="26"/>
      <c r="AG6" s="25"/>
      <c r="AH6" s="25"/>
      <c r="AI6" s="25"/>
      <c r="AJ6" s="25"/>
    </row>
    <row r="7" spans="1:36" ht="37.5" customHeight="1">
      <c r="A7" s="22"/>
      <c r="B7" s="23"/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  <c r="AG7" s="25"/>
      <c r="AH7" s="25"/>
      <c r="AI7" s="25"/>
      <c r="AJ7" s="25"/>
    </row>
    <row r="8" spans="1:36" ht="12.75">
      <c r="A8" s="27"/>
      <c r="B8" s="28">
        <v>32</v>
      </c>
      <c r="C8" s="28">
        <v>200</v>
      </c>
      <c r="D8" s="28">
        <v>500</v>
      </c>
      <c r="E8" s="28" t="s">
        <v>71</v>
      </c>
      <c r="F8" s="28" t="s">
        <v>42</v>
      </c>
      <c r="G8" s="28"/>
      <c r="H8" s="28"/>
      <c r="I8" s="28"/>
      <c r="J8" s="28"/>
      <c r="K8" s="28"/>
      <c r="L8" s="28">
        <v>20</v>
      </c>
      <c r="M8" s="29">
        <v>40</v>
      </c>
      <c r="N8" s="29">
        <v>60</v>
      </c>
      <c r="O8" s="29">
        <v>64</v>
      </c>
      <c r="P8" s="29">
        <v>32</v>
      </c>
      <c r="Q8" s="29">
        <v>64</v>
      </c>
      <c r="R8" s="29">
        <v>80</v>
      </c>
      <c r="S8" s="29">
        <v>160</v>
      </c>
      <c r="T8" s="29">
        <v>26</v>
      </c>
      <c r="U8" s="29">
        <v>52</v>
      </c>
      <c r="V8" s="25"/>
      <c r="W8" s="25"/>
      <c r="X8" s="26"/>
      <c r="Y8" s="26"/>
      <c r="Z8" s="26"/>
      <c r="AA8" s="26"/>
      <c r="AB8" s="26"/>
      <c r="AC8" s="26"/>
      <c r="AD8" s="26"/>
      <c r="AE8" s="26"/>
      <c r="AF8" s="26"/>
      <c r="AG8" s="30" t="s">
        <v>43</v>
      </c>
      <c r="AH8" s="30" t="s">
        <v>44</v>
      </c>
      <c r="AI8" s="30" t="s">
        <v>45</v>
      </c>
      <c r="AJ8" s="30" t="s">
        <v>46</v>
      </c>
    </row>
    <row r="9" spans="1:36" ht="12.75">
      <c r="A9" s="31">
        <v>1</v>
      </c>
      <c r="B9" s="32">
        <v>16</v>
      </c>
      <c r="C9" s="32"/>
      <c r="D9" s="32"/>
      <c r="E9" s="32"/>
      <c r="F9" s="33" t="s">
        <v>72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>
        <f>(C$8*C9)+(D$8*D9)+(B$8*B9)</f>
        <v>512</v>
      </c>
      <c r="W9" s="34">
        <f aca="true" t="shared" si="0" ref="W9:W16">V9/X9</f>
        <v>556.5217391304348</v>
      </c>
      <c r="X9" s="35">
        <v>0.92</v>
      </c>
      <c r="Y9" s="35">
        <v>220</v>
      </c>
      <c r="Z9" s="36">
        <f aca="true" t="shared" si="1" ref="Z9:Z11">W9/Y9</f>
        <v>2.5296442687747036</v>
      </c>
      <c r="AA9" s="38">
        <v>1.5</v>
      </c>
      <c r="AB9" s="38">
        <v>1.5</v>
      </c>
      <c r="AC9" s="38">
        <v>1.5</v>
      </c>
      <c r="AD9" s="35">
        <v>16</v>
      </c>
      <c r="AE9" s="35"/>
      <c r="AF9" s="39" t="s">
        <v>48</v>
      </c>
      <c r="AG9" s="34"/>
      <c r="AH9" s="34">
        <f aca="true" t="shared" si="2" ref="AH9:AH10">W9</f>
        <v>556.5217391304348</v>
      </c>
      <c r="AI9" s="34"/>
      <c r="AJ9" s="34"/>
    </row>
    <row r="10" spans="1:36" ht="12.75">
      <c r="A10" s="31">
        <v>2</v>
      </c>
      <c r="B10" s="32"/>
      <c r="C10" s="32"/>
      <c r="D10" s="32"/>
      <c r="E10" s="32">
        <v>1</v>
      </c>
      <c r="F10" s="33" t="s">
        <v>73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>
        <v>1000</v>
      </c>
      <c r="W10" s="34">
        <f t="shared" si="0"/>
        <v>1086.9565217391305</v>
      </c>
      <c r="X10" s="35">
        <v>0.92</v>
      </c>
      <c r="Y10" s="35">
        <v>220</v>
      </c>
      <c r="Z10" s="36">
        <f t="shared" si="1"/>
        <v>4.940711462450593</v>
      </c>
      <c r="AA10" s="38">
        <v>2.5</v>
      </c>
      <c r="AB10" s="38">
        <v>2.5</v>
      </c>
      <c r="AC10" s="38">
        <v>2.5</v>
      </c>
      <c r="AD10" s="35">
        <v>20</v>
      </c>
      <c r="AE10" s="35"/>
      <c r="AF10" s="39" t="s">
        <v>48</v>
      </c>
      <c r="AG10" s="34"/>
      <c r="AH10" s="34">
        <f t="shared" si="2"/>
        <v>1086.9565217391305</v>
      </c>
      <c r="AI10" s="34"/>
      <c r="AJ10" s="34"/>
    </row>
    <row r="11" spans="1:36" ht="12.75">
      <c r="A11" s="31">
        <v>3</v>
      </c>
      <c r="B11" s="32"/>
      <c r="C11" s="32"/>
      <c r="D11" s="32"/>
      <c r="E11" s="32">
        <v>1</v>
      </c>
      <c r="F11" s="33" t="s">
        <v>73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>
        <v>1000</v>
      </c>
      <c r="W11" s="34">
        <f t="shared" si="0"/>
        <v>1086.9565217391305</v>
      </c>
      <c r="X11" s="35">
        <v>0.92</v>
      </c>
      <c r="Y11" s="35">
        <v>220</v>
      </c>
      <c r="Z11" s="36">
        <f t="shared" si="1"/>
        <v>4.940711462450593</v>
      </c>
      <c r="AA11" s="38">
        <v>2.5</v>
      </c>
      <c r="AB11" s="38">
        <v>2.5</v>
      </c>
      <c r="AC11" s="38">
        <v>2.5</v>
      </c>
      <c r="AD11" s="35">
        <v>20</v>
      </c>
      <c r="AE11" s="35"/>
      <c r="AF11" s="39" t="s">
        <v>48</v>
      </c>
      <c r="AG11" s="34"/>
      <c r="AH11" s="34"/>
      <c r="AI11" s="34">
        <f>W11</f>
        <v>1086.9565217391305</v>
      </c>
      <c r="AJ11" s="34"/>
    </row>
    <row r="12" spans="1:36" ht="12.75">
      <c r="A12" s="31">
        <v>4</v>
      </c>
      <c r="B12" s="32"/>
      <c r="C12" s="32"/>
      <c r="D12" s="32"/>
      <c r="E12" s="32">
        <v>1</v>
      </c>
      <c r="F12" s="33" t="s">
        <v>74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>
        <v>5520</v>
      </c>
      <c r="W12" s="34">
        <f t="shared" si="0"/>
        <v>6000</v>
      </c>
      <c r="X12" s="35">
        <v>0.92</v>
      </c>
      <c r="Y12" s="35">
        <v>380</v>
      </c>
      <c r="Z12" s="36">
        <f>W12/(380*SQRT(3))</f>
        <v>9.11605688194146</v>
      </c>
      <c r="AA12" s="38" t="s">
        <v>75</v>
      </c>
      <c r="AB12" s="38">
        <v>2.5</v>
      </c>
      <c r="AC12" s="38">
        <v>2.5</v>
      </c>
      <c r="AD12" s="35">
        <v>20</v>
      </c>
      <c r="AE12" s="35"/>
      <c r="AF12" s="39" t="s">
        <v>48</v>
      </c>
      <c r="AG12" s="34"/>
      <c r="AH12" s="34"/>
      <c r="AI12" s="34"/>
      <c r="AJ12" s="34">
        <f>W12</f>
        <v>6000</v>
      </c>
    </row>
    <row r="13" spans="1:36" ht="12.75">
      <c r="A13" s="31">
        <v>5</v>
      </c>
      <c r="B13" s="32"/>
      <c r="C13" s="32">
        <v>2</v>
      </c>
      <c r="D13" s="32">
        <v>1</v>
      </c>
      <c r="E13" s="32"/>
      <c r="F13" s="33" t="s">
        <v>73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>
        <f>(C$8*C13)+(D$8*D13)+(B$8*B13)</f>
        <v>900</v>
      </c>
      <c r="W13" s="34">
        <f t="shared" si="0"/>
        <v>978.2608695652174</v>
      </c>
      <c r="X13" s="35">
        <v>0.92</v>
      </c>
      <c r="Y13" s="35">
        <v>220</v>
      </c>
      <c r="Z13" s="36">
        <f aca="true" t="shared" si="3" ref="Z13:Z16">W13/Y13</f>
        <v>4.446640316205533</v>
      </c>
      <c r="AA13" s="38">
        <v>2.5</v>
      </c>
      <c r="AB13" s="38">
        <v>2.5</v>
      </c>
      <c r="AC13" s="38">
        <v>2.5</v>
      </c>
      <c r="AD13" s="35">
        <v>20</v>
      </c>
      <c r="AE13" s="35"/>
      <c r="AF13" s="39" t="s">
        <v>48</v>
      </c>
      <c r="AG13" s="34">
        <f>W13</f>
        <v>978.2608695652174</v>
      </c>
      <c r="AH13" s="34"/>
      <c r="AI13" s="34"/>
      <c r="AJ13" s="34"/>
    </row>
    <row r="14" spans="1:36" ht="12.75">
      <c r="A14" s="31">
        <v>6</v>
      </c>
      <c r="B14" s="32"/>
      <c r="C14" s="32"/>
      <c r="D14" s="32"/>
      <c r="E14" s="32">
        <v>1</v>
      </c>
      <c r="F14" s="33" t="s">
        <v>73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>
        <v>1500</v>
      </c>
      <c r="W14" s="34">
        <f t="shared" si="0"/>
        <v>1630.4347826086955</v>
      </c>
      <c r="X14" s="35">
        <v>0.92</v>
      </c>
      <c r="Y14" s="35">
        <v>220</v>
      </c>
      <c r="Z14" s="36">
        <f t="shared" si="3"/>
        <v>7.411067193675889</v>
      </c>
      <c r="AA14" s="38">
        <v>2.5</v>
      </c>
      <c r="AB14" s="38">
        <v>2.5</v>
      </c>
      <c r="AC14" s="38">
        <v>2.5</v>
      </c>
      <c r="AD14" s="35">
        <v>20</v>
      </c>
      <c r="AE14" s="35"/>
      <c r="AF14" s="39" t="s">
        <v>48</v>
      </c>
      <c r="AG14" s="34"/>
      <c r="AH14" s="34"/>
      <c r="AI14" s="34">
        <f>W14</f>
        <v>1630.4347826086955</v>
      </c>
      <c r="AJ14" s="34"/>
    </row>
    <row r="15" spans="1:36" ht="12.75">
      <c r="A15" s="31">
        <v>7</v>
      </c>
      <c r="B15" s="32"/>
      <c r="C15" s="32"/>
      <c r="D15" s="32"/>
      <c r="E15" s="32">
        <v>1</v>
      </c>
      <c r="F15" s="33" t="s">
        <v>73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>
        <v>1500</v>
      </c>
      <c r="W15" s="34">
        <f t="shared" si="0"/>
        <v>1630.4347826086955</v>
      </c>
      <c r="X15" s="35">
        <v>0.92</v>
      </c>
      <c r="Y15" s="35">
        <v>220</v>
      </c>
      <c r="Z15" s="36">
        <f t="shared" si="3"/>
        <v>7.411067193675889</v>
      </c>
      <c r="AA15" s="38">
        <v>2.5</v>
      </c>
      <c r="AB15" s="38">
        <v>2.5</v>
      </c>
      <c r="AC15" s="38">
        <v>2.5</v>
      </c>
      <c r="AD15" s="35">
        <v>20</v>
      </c>
      <c r="AE15" s="35"/>
      <c r="AF15" s="39" t="s">
        <v>48</v>
      </c>
      <c r="AG15" s="34">
        <f>W15</f>
        <v>1630.4347826086955</v>
      </c>
      <c r="AH15" s="34"/>
      <c r="AI15" s="34"/>
      <c r="AJ15" s="34"/>
    </row>
    <row r="16" spans="1:36" ht="12.75">
      <c r="A16" s="31">
        <v>8</v>
      </c>
      <c r="B16" s="32"/>
      <c r="C16" s="32"/>
      <c r="D16" s="32">
        <v>2</v>
      </c>
      <c r="E16" s="32"/>
      <c r="F16" s="33" t="s">
        <v>73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>
        <f>(C$8*C16)+(D$8*D16)+(B$8*B16)</f>
        <v>1000</v>
      </c>
      <c r="W16" s="34">
        <f t="shared" si="0"/>
        <v>1086.9565217391305</v>
      </c>
      <c r="X16" s="35">
        <v>0.92</v>
      </c>
      <c r="Y16" s="35">
        <v>220</v>
      </c>
      <c r="Z16" s="36">
        <f t="shared" si="3"/>
        <v>4.940711462450593</v>
      </c>
      <c r="AA16" s="38">
        <v>2.5</v>
      </c>
      <c r="AB16" s="38">
        <v>2.5</v>
      </c>
      <c r="AC16" s="38">
        <v>2.5</v>
      </c>
      <c r="AD16" s="35">
        <v>20</v>
      </c>
      <c r="AE16" s="35"/>
      <c r="AF16" s="39" t="s">
        <v>48</v>
      </c>
      <c r="AG16" s="34"/>
      <c r="AH16" s="34">
        <f>W16</f>
        <v>1086.9565217391305</v>
      </c>
      <c r="AI16" s="34"/>
      <c r="AJ16" s="34"/>
    </row>
    <row r="17" spans="1:36" ht="12.75">
      <c r="A17" s="31">
        <v>9</v>
      </c>
      <c r="B17" s="32"/>
      <c r="C17" s="32"/>
      <c r="D17" s="32"/>
      <c r="E17" s="32"/>
      <c r="F17" s="33" t="s">
        <v>64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/>
      <c r="X17" s="35"/>
      <c r="Y17" s="35"/>
      <c r="Z17" s="36"/>
      <c r="AA17" s="38"/>
      <c r="AB17" s="38"/>
      <c r="AC17" s="38"/>
      <c r="AD17" s="35"/>
      <c r="AE17" s="35"/>
      <c r="AF17" s="39"/>
      <c r="AG17" s="34"/>
      <c r="AH17" s="34"/>
      <c r="AI17" s="34"/>
      <c r="AJ17" s="34"/>
    </row>
    <row r="18" spans="1:36" ht="12.75">
      <c r="A18" s="31">
        <v>10</v>
      </c>
      <c r="B18" s="32"/>
      <c r="C18" s="32"/>
      <c r="D18" s="32"/>
      <c r="E18" s="32"/>
      <c r="F18" s="33" t="s">
        <v>64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5"/>
      <c r="Y18" s="35"/>
      <c r="Z18" s="36"/>
      <c r="AA18" s="38"/>
      <c r="AB18" s="38"/>
      <c r="AC18" s="38"/>
      <c r="AD18" s="35"/>
      <c r="AE18" s="35"/>
      <c r="AF18" s="39"/>
      <c r="AG18" s="34"/>
      <c r="AH18" s="34"/>
      <c r="AI18" s="34"/>
      <c r="AJ18" s="34"/>
    </row>
    <row r="19" spans="1:36" ht="12.75">
      <c r="A19" s="31">
        <v>11</v>
      </c>
      <c r="B19" s="32"/>
      <c r="C19" s="32"/>
      <c r="D19" s="32"/>
      <c r="E19" s="32"/>
      <c r="F19" s="33" t="s">
        <v>64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5"/>
      <c r="Y19" s="35"/>
      <c r="Z19" s="36"/>
      <c r="AA19" s="38"/>
      <c r="AB19" s="38"/>
      <c r="AC19" s="38"/>
      <c r="AD19" s="35"/>
      <c r="AE19" s="35"/>
      <c r="AF19" s="39"/>
      <c r="AG19" s="34"/>
      <c r="AH19" s="34"/>
      <c r="AI19" s="34"/>
      <c r="AJ19" s="34"/>
    </row>
    <row r="20" spans="1:36" ht="12.75">
      <c r="A20" s="43" t="s">
        <v>65</v>
      </c>
      <c r="B20" s="43"/>
      <c r="C20" s="43"/>
      <c r="D20" s="43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5">
        <f>SUM(V9:V19)</f>
        <v>12932</v>
      </c>
      <c r="W20" s="45">
        <f>SUM(W9:W19)</f>
        <v>14056.521739130436</v>
      </c>
      <c r="X20" s="46">
        <v>0.92</v>
      </c>
      <c r="Y20" s="46">
        <v>380</v>
      </c>
      <c r="Z20" s="47">
        <f>W20/(380*SQRT(3))</f>
        <v>21.35667528935996</v>
      </c>
      <c r="AA20" s="45" t="s">
        <v>80</v>
      </c>
      <c r="AB20" s="45">
        <v>6</v>
      </c>
      <c r="AC20" s="45">
        <v>6</v>
      </c>
      <c r="AD20" s="46">
        <v>32</v>
      </c>
      <c r="AE20" s="48"/>
      <c r="AF20" s="46" t="s">
        <v>48</v>
      </c>
      <c r="AG20" s="49">
        <f>SUM(AG9:AG19)</f>
        <v>2608.695652173913</v>
      </c>
      <c r="AH20" s="49">
        <f>SUM(AH9:AH19)</f>
        <v>2730.434782608696</v>
      </c>
      <c r="AI20" s="49">
        <f>SUM(AI9:AI19)</f>
        <v>2717.391304347826</v>
      </c>
      <c r="AJ20" s="49">
        <f>SUM(AJ9:AJ19)</f>
        <v>6000</v>
      </c>
    </row>
  </sheetData>
  <sheetProtection selectLockedCells="1" selectUnlockedCells="1"/>
  <mergeCells count="32">
    <mergeCell ref="A1:AJ2"/>
    <mergeCell ref="A3:AJ3"/>
    <mergeCell ref="A4:A7"/>
    <mergeCell ref="B4:B7"/>
    <mergeCell ref="C4:E7"/>
    <mergeCell ref="F4:U7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F8"/>
    <mergeCell ref="AG4:AJ7"/>
    <mergeCell ref="F8:K8"/>
    <mergeCell ref="F9:U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19:K19"/>
    <mergeCell ref="A20:B20"/>
    <mergeCell ref="F20:U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AJ28"/>
  <sheetViews>
    <sheetView zoomScale="85" zoomScaleNormal="85" workbookViewId="0" topLeftCell="A1">
      <selection activeCell="AJ28" sqref="AJ28"/>
    </sheetView>
  </sheetViews>
  <sheetFormatPr defaultColWidth="8.00390625" defaultRowHeight="12.75"/>
  <cols>
    <col min="1" max="1" width="5.7109375" style="0" customWidth="1"/>
    <col min="2" max="2" width="11.28125" style="0" customWidth="1"/>
    <col min="3" max="5" width="6.140625" style="0" customWidth="1"/>
    <col min="6" max="6" width="9.00390625" style="0" customWidth="1"/>
    <col min="7" max="7" width="6.8515625" style="0" customWidth="1"/>
    <col min="8" max="8" width="5.00390625" style="0" customWidth="1"/>
    <col min="9" max="10" width="1.28515625" style="0" customWidth="1"/>
    <col min="11" max="11" width="5.8515625" style="0" customWidth="1"/>
    <col min="12" max="21" width="0" style="0" hidden="1" customWidth="1"/>
    <col min="22" max="22" width="15.57421875" style="0" customWidth="1"/>
    <col min="23" max="23" width="15.7109375" style="0" customWidth="1"/>
    <col min="24" max="16384" width="8.57421875" style="0" customWidth="1"/>
  </cols>
  <sheetData>
    <row r="1" spans="1:36" ht="12.75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12.75" customHeight="1">
      <c r="A4" s="22" t="s">
        <v>26</v>
      </c>
      <c r="B4" s="23" t="s">
        <v>27</v>
      </c>
      <c r="C4" s="24" t="s">
        <v>28</v>
      </c>
      <c r="D4" s="24"/>
      <c r="E4" s="24"/>
      <c r="F4" s="25" t="s">
        <v>29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 t="s">
        <v>30</v>
      </c>
      <c r="W4" s="25" t="s">
        <v>31</v>
      </c>
      <c r="X4" s="26" t="s">
        <v>32</v>
      </c>
      <c r="Y4" s="26" t="s">
        <v>33</v>
      </c>
      <c r="Z4" s="26" t="s">
        <v>34</v>
      </c>
      <c r="AA4" s="26" t="s">
        <v>35</v>
      </c>
      <c r="AB4" s="26" t="s">
        <v>36</v>
      </c>
      <c r="AC4" s="26" t="s">
        <v>37</v>
      </c>
      <c r="AD4" s="26" t="s">
        <v>38</v>
      </c>
      <c r="AE4" s="26" t="s">
        <v>39</v>
      </c>
      <c r="AF4" s="26" t="s">
        <v>40</v>
      </c>
      <c r="AG4" s="25" t="s">
        <v>41</v>
      </c>
      <c r="AH4" s="25"/>
      <c r="AI4" s="25"/>
      <c r="AJ4" s="25"/>
    </row>
    <row r="5" spans="1:36" ht="12.75" customHeight="1">
      <c r="A5" s="22"/>
      <c r="B5" s="23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  <c r="Y5" s="26"/>
      <c r="Z5" s="26"/>
      <c r="AA5" s="26"/>
      <c r="AB5" s="26"/>
      <c r="AC5" s="26"/>
      <c r="AD5" s="26"/>
      <c r="AE5" s="26"/>
      <c r="AF5" s="26"/>
      <c r="AG5" s="25"/>
      <c r="AH5" s="25"/>
      <c r="AI5" s="25"/>
      <c r="AJ5" s="25"/>
    </row>
    <row r="6" spans="1:36" ht="12.75" customHeight="1">
      <c r="A6" s="22"/>
      <c r="B6" s="23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"/>
      <c r="Y6" s="26"/>
      <c r="Z6" s="26"/>
      <c r="AA6" s="26"/>
      <c r="AB6" s="26"/>
      <c r="AC6" s="26"/>
      <c r="AD6" s="26"/>
      <c r="AE6" s="26"/>
      <c r="AF6" s="26"/>
      <c r="AG6" s="25"/>
      <c r="AH6" s="25"/>
      <c r="AI6" s="25"/>
      <c r="AJ6" s="25"/>
    </row>
    <row r="7" spans="1:36" ht="37.5" customHeight="1">
      <c r="A7" s="22"/>
      <c r="B7" s="23"/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  <c r="AG7" s="25"/>
      <c r="AH7" s="25"/>
      <c r="AI7" s="25"/>
      <c r="AJ7" s="25"/>
    </row>
    <row r="8" spans="1:36" ht="12.75">
      <c r="A8" s="27"/>
      <c r="B8" s="28">
        <v>32</v>
      </c>
      <c r="C8" s="28">
        <v>300</v>
      </c>
      <c r="D8" s="28">
        <v>500</v>
      </c>
      <c r="E8" s="28" t="s">
        <v>71</v>
      </c>
      <c r="F8" s="28" t="s">
        <v>42</v>
      </c>
      <c r="G8" s="28"/>
      <c r="H8" s="28"/>
      <c r="I8" s="28"/>
      <c r="J8" s="28"/>
      <c r="K8" s="28"/>
      <c r="L8" s="28">
        <v>20</v>
      </c>
      <c r="M8" s="29">
        <v>40</v>
      </c>
      <c r="N8" s="29">
        <v>60</v>
      </c>
      <c r="O8" s="29">
        <v>64</v>
      </c>
      <c r="P8" s="29">
        <v>32</v>
      </c>
      <c r="Q8" s="29">
        <v>64</v>
      </c>
      <c r="R8" s="29">
        <v>80</v>
      </c>
      <c r="S8" s="29">
        <v>160</v>
      </c>
      <c r="T8" s="29">
        <v>26</v>
      </c>
      <c r="U8" s="29">
        <v>52</v>
      </c>
      <c r="V8" s="25"/>
      <c r="W8" s="25"/>
      <c r="X8" s="26"/>
      <c r="Y8" s="26"/>
      <c r="Z8" s="26"/>
      <c r="AA8" s="26"/>
      <c r="AB8" s="26"/>
      <c r="AC8" s="26"/>
      <c r="AD8" s="26"/>
      <c r="AE8" s="26"/>
      <c r="AF8" s="26"/>
      <c r="AG8" s="30" t="s">
        <v>43</v>
      </c>
      <c r="AH8" s="30" t="s">
        <v>44</v>
      </c>
      <c r="AI8" s="30" t="s">
        <v>45</v>
      </c>
      <c r="AJ8" s="30" t="s">
        <v>46</v>
      </c>
    </row>
    <row r="9" spans="1:36" ht="12.75">
      <c r="A9" s="31">
        <v>1</v>
      </c>
      <c r="B9" s="32">
        <v>18</v>
      </c>
      <c r="C9" s="32"/>
      <c r="D9" s="32"/>
      <c r="E9" s="32"/>
      <c r="F9" s="33" t="s">
        <v>72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>
        <f>(C$8*C9)+(D$8*D9)+(B$8*B9)</f>
        <v>576</v>
      </c>
      <c r="W9" s="34">
        <f aca="true" t="shared" si="0" ref="W9:W23">V9/X9</f>
        <v>626.0869565217391</v>
      </c>
      <c r="X9" s="35">
        <v>0.92</v>
      </c>
      <c r="Y9" s="35">
        <v>220</v>
      </c>
      <c r="Z9" s="36">
        <f>W9/Y9</f>
        <v>2.8458498023715415</v>
      </c>
      <c r="AA9" s="38">
        <v>1.5</v>
      </c>
      <c r="AB9" s="38">
        <v>1.5</v>
      </c>
      <c r="AC9" s="38">
        <v>1.5</v>
      </c>
      <c r="AD9" s="35">
        <v>16</v>
      </c>
      <c r="AE9" s="35"/>
      <c r="AF9" s="39" t="s">
        <v>48</v>
      </c>
      <c r="AG9" s="34"/>
      <c r="AH9" s="34"/>
      <c r="AI9" s="34">
        <f>W9</f>
        <v>626.0869565217391</v>
      </c>
      <c r="AJ9" s="34"/>
    </row>
    <row r="10" spans="1:36" ht="12.75">
      <c r="A10" s="31">
        <v>2</v>
      </c>
      <c r="B10" s="32"/>
      <c r="C10" s="32"/>
      <c r="D10" s="32"/>
      <c r="E10" s="32">
        <v>1</v>
      </c>
      <c r="F10" s="33" t="s">
        <v>74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>
        <v>14720</v>
      </c>
      <c r="W10" s="34">
        <f t="shared" si="0"/>
        <v>16000</v>
      </c>
      <c r="X10" s="35">
        <v>0.92</v>
      </c>
      <c r="Y10" s="35">
        <v>380</v>
      </c>
      <c r="Z10" s="36">
        <f aca="true" t="shared" si="1" ref="Z10:Z13">W10/(380*SQRT(3))</f>
        <v>24.30948501851056</v>
      </c>
      <c r="AA10" s="38" t="s">
        <v>80</v>
      </c>
      <c r="AB10" s="38">
        <v>6</v>
      </c>
      <c r="AC10" s="38">
        <v>6</v>
      </c>
      <c r="AD10" s="35">
        <v>32</v>
      </c>
      <c r="AE10" s="35"/>
      <c r="AF10" s="39" t="s">
        <v>48</v>
      </c>
      <c r="AG10" s="34"/>
      <c r="AH10" s="34"/>
      <c r="AI10" s="34"/>
      <c r="AJ10" s="34">
        <f aca="true" t="shared" si="2" ref="AJ10:AJ13">W10</f>
        <v>16000</v>
      </c>
    </row>
    <row r="11" spans="1:36" ht="12.75">
      <c r="A11" s="31">
        <v>3</v>
      </c>
      <c r="B11" s="32"/>
      <c r="C11" s="32"/>
      <c r="D11" s="32"/>
      <c r="E11" s="32">
        <v>1</v>
      </c>
      <c r="F11" s="33" t="s">
        <v>74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>
        <v>14720</v>
      </c>
      <c r="W11" s="34">
        <f t="shared" si="0"/>
        <v>16000</v>
      </c>
      <c r="X11" s="35">
        <v>0.92</v>
      </c>
      <c r="Y11" s="35">
        <v>380</v>
      </c>
      <c r="Z11" s="36">
        <f t="shared" si="1"/>
        <v>24.30948501851056</v>
      </c>
      <c r="AA11" s="38" t="s">
        <v>80</v>
      </c>
      <c r="AB11" s="38">
        <v>6</v>
      </c>
      <c r="AC11" s="38">
        <v>6</v>
      </c>
      <c r="AD11" s="35">
        <v>32</v>
      </c>
      <c r="AE11" s="35"/>
      <c r="AF11" s="39" t="s">
        <v>48</v>
      </c>
      <c r="AG11" s="34"/>
      <c r="AH11" s="34"/>
      <c r="AI11" s="34"/>
      <c r="AJ11" s="34">
        <f t="shared" si="2"/>
        <v>16000</v>
      </c>
    </row>
    <row r="12" spans="1:36" ht="12.75">
      <c r="A12" s="31">
        <v>4</v>
      </c>
      <c r="B12" s="32"/>
      <c r="C12" s="32"/>
      <c r="D12" s="32"/>
      <c r="E12" s="32">
        <v>1</v>
      </c>
      <c r="F12" s="33" t="s">
        <v>74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>
        <v>14720</v>
      </c>
      <c r="W12" s="34">
        <f t="shared" si="0"/>
        <v>16000</v>
      </c>
      <c r="X12" s="35">
        <v>0.92</v>
      </c>
      <c r="Y12" s="35">
        <v>380</v>
      </c>
      <c r="Z12" s="36">
        <f t="shared" si="1"/>
        <v>24.30948501851056</v>
      </c>
      <c r="AA12" s="38" t="s">
        <v>80</v>
      </c>
      <c r="AB12" s="38">
        <v>6</v>
      </c>
      <c r="AC12" s="38">
        <v>6</v>
      </c>
      <c r="AD12" s="35">
        <v>32</v>
      </c>
      <c r="AE12" s="35"/>
      <c r="AF12" s="39" t="s">
        <v>48</v>
      </c>
      <c r="AG12" s="34"/>
      <c r="AH12" s="34"/>
      <c r="AI12" s="34"/>
      <c r="AJ12" s="34">
        <f t="shared" si="2"/>
        <v>16000</v>
      </c>
    </row>
    <row r="13" spans="1:36" ht="12.75">
      <c r="A13" s="31">
        <v>5</v>
      </c>
      <c r="B13" s="32"/>
      <c r="C13" s="32"/>
      <c r="D13" s="32"/>
      <c r="E13" s="32">
        <v>1</v>
      </c>
      <c r="F13" s="33" t="s">
        <v>74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>
        <v>14720</v>
      </c>
      <c r="W13" s="34">
        <f t="shared" si="0"/>
        <v>16000</v>
      </c>
      <c r="X13" s="35">
        <v>0.92</v>
      </c>
      <c r="Y13" s="35">
        <v>380</v>
      </c>
      <c r="Z13" s="36">
        <f t="shared" si="1"/>
        <v>24.30948501851056</v>
      </c>
      <c r="AA13" s="38" t="s">
        <v>80</v>
      </c>
      <c r="AB13" s="38">
        <v>6</v>
      </c>
      <c r="AC13" s="38">
        <v>6</v>
      </c>
      <c r="AD13" s="35">
        <v>32</v>
      </c>
      <c r="AE13" s="35"/>
      <c r="AF13" s="39" t="s">
        <v>48</v>
      </c>
      <c r="AG13" s="34"/>
      <c r="AH13" s="34"/>
      <c r="AI13" s="34"/>
      <c r="AJ13" s="34">
        <f t="shared" si="2"/>
        <v>16000</v>
      </c>
    </row>
    <row r="14" spans="1:36" ht="12.75">
      <c r="A14" s="31">
        <v>6</v>
      </c>
      <c r="B14" s="32"/>
      <c r="C14" s="32"/>
      <c r="D14" s="32">
        <v>2</v>
      </c>
      <c r="E14" s="32"/>
      <c r="F14" s="33" t="s">
        <v>73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>
        <f aca="true" t="shared" si="3" ref="V14:V15">(C$8*C14)+(D$8*D14)+(B$8*B14)</f>
        <v>1000</v>
      </c>
      <c r="W14" s="34">
        <f t="shared" si="0"/>
        <v>1086.9565217391305</v>
      </c>
      <c r="X14" s="35">
        <v>0.92</v>
      </c>
      <c r="Y14" s="35">
        <v>220</v>
      </c>
      <c r="Z14" s="36">
        <f aca="true" t="shared" si="4" ref="Z14:Z15">W14/Y14</f>
        <v>4.940711462450593</v>
      </c>
      <c r="AA14" s="38">
        <v>2.5</v>
      </c>
      <c r="AB14" s="38">
        <v>2.5</v>
      </c>
      <c r="AC14" s="38">
        <v>2.5</v>
      </c>
      <c r="AD14" s="35">
        <v>20</v>
      </c>
      <c r="AE14" s="35"/>
      <c r="AF14" s="39" t="s">
        <v>48</v>
      </c>
      <c r="AG14" s="34"/>
      <c r="AH14" s="34"/>
      <c r="AI14" s="34">
        <f>W14</f>
        <v>1086.9565217391305</v>
      </c>
      <c r="AJ14" s="34"/>
    </row>
    <row r="15" spans="1:36" ht="12.75">
      <c r="A15" s="31">
        <v>7</v>
      </c>
      <c r="B15" s="32"/>
      <c r="C15" s="32"/>
      <c r="D15" s="32">
        <v>2</v>
      </c>
      <c r="E15" s="32"/>
      <c r="F15" s="33" t="s">
        <v>73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>
        <f t="shared" si="3"/>
        <v>1000</v>
      </c>
      <c r="W15" s="34">
        <f t="shared" si="0"/>
        <v>1086.9565217391305</v>
      </c>
      <c r="X15" s="35">
        <v>0.92</v>
      </c>
      <c r="Y15" s="35">
        <v>220</v>
      </c>
      <c r="Z15" s="36">
        <f t="shared" si="4"/>
        <v>4.940711462450593</v>
      </c>
      <c r="AA15" s="38">
        <v>2.5</v>
      </c>
      <c r="AB15" s="38">
        <v>2.5</v>
      </c>
      <c r="AC15" s="38">
        <v>2.5</v>
      </c>
      <c r="AD15" s="35">
        <v>20</v>
      </c>
      <c r="AE15" s="35"/>
      <c r="AF15" s="39" t="s">
        <v>48</v>
      </c>
      <c r="AG15" s="34">
        <f>W15</f>
        <v>1086.9565217391305</v>
      </c>
      <c r="AH15" s="34"/>
      <c r="AI15" s="34"/>
      <c r="AJ15" s="34"/>
    </row>
    <row r="16" spans="1:36" ht="12.75">
      <c r="A16" s="31">
        <v>8</v>
      </c>
      <c r="B16" s="32"/>
      <c r="C16" s="32"/>
      <c r="D16" s="32"/>
      <c r="E16" s="32"/>
      <c r="F16" s="33" t="s">
        <v>74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>
        <v>14720</v>
      </c>
      <c r="W16" s="34">
        <f t="shared" si="0"/>
        <v>16000</v>
      </c>
      <c r="X16" s="35">
        <v>0.92</v>
      </c>
      <c r="Y16" s="35">
        <v>380</v>
      </c>
      <c r="Z16" s="36">
        <f aca="true" t="shared" si="5" ref="Z16:Z20">W16/(380*SQRT(3))</f>
        <v>24.30948501851056</v>
      </c>
      <c r="AA16" s="38" t="s">
        <v>80</v>
      </c>
      <c r="AB16" s="38">
        <v>6</v>
      </c>
      <c r="AC16" s="38">
        <v>6</v>
      </c>
      <c r="AD16" s="35">
        <v>32</v>
      </c>
      <c r="AE16" s="35"/>
      <c r="AF16" s="39" t="s">
        <v>48</v>
      </c>
      <c r="AG16" s="34"/>
      <c r="AH16" s="34"/>
      <c r="AI16" s="34"/>
      <c r="AJ16" s="34">
        <f aca="true" t="shared" si="6" ref="AJ16:AJ20">W16</f>
        <v>16000</v>
      </c>
    </row>
    <row r="17" spans="1:36" ht="12.75">
      <c r="A17" s="31">
        <v>9</v>
      </c>
      <c r="B17" s="32"/>
      <c r="C17" s="32"/>
      <c r="D17" s="32"/>
      <c r="E17" s="32"/>
      <c r="F17" s="33" t="s">
        <v>74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>
        <v>14720</v>
      </c>
      <c r="W17" s="34">
        <f t="shared" si="0"/>
        <v>16000</v>
      </c>
      <c r="X17" s="35">
        <v>0.92</v>
      </c>
      <c r="Y17" s="35">
        <v>380</v>
      </c>
      <c r="Z17" s="36">
        <f t="shared" si="5"/>
        <v>24.30948501851056</v>
      </c>
      <c r="AA17" s="38" t="s">
        <v>80</v>
      </c>
      <c r="AB17" s="38">
        <v>6</v>
      </c>
      <c r="AC17" s="38">
        <v>6</v>
      </c>
      <c r="AD17" s="35">
        <v>32</v>
      </c>
      <c r="AE17" s="35"/>
      <c r="AF17" s="39" t="s">
        <v>48</v>
      </c>
      <c r="AG17" s="34"/>
      <c r="AH17" s="34"/>
      <c r="AI17" s="34"/>
      <c r="AJ17" s="34">
        <f t="shared" si="6"/>
        <v>16000</v>
      </c>
    </row>
    <row r="18" spans="1:36" ht="12.75">
      <c r="A18" s="31">
        <v>10</v>
      </c>
      <c r="B18" s="32"/>
      <c r="C18" s="32"/>
      <c r="D18" s="32"/>
      <c r="E18" s="32"/>
      <c r="F18" s="33" t="s">
        <v>74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>
        <v>14720</v>
      </c>
      <c r="W18" s="34">
        <f t="shared" si="0"/>
        <v>16000</v>
      </c>
      <c r="X18" s="35">
        <v>0.92</v>
      </c>
      <c r="Y18" s="35">
        <v>380</v>
      </c>
      <c r="Z18" s="36">
        <f t="shared" si="5"/>
        <v>24.30948501851056</v>
      </c>
      <c r="AA18" s="38" t="s">
        <v>80</v>
      </c>
      <c r="AB18" s="38">
        <v>6</v>
      </c>
      <c r="AC18" s="38">
        <v>6</v>
      </c>
      <c r="AD18" s="35">
        <v>32</v>
      </c>
      <c r="AE18" s="35"/>
      <c r="AF18" s="39" t="s">
        <v>48</v>
      </c>
      <c r="AG18" s="34"/>
      <c r="AH18" s="34"/>
      <c r="AI18" s="34"/>
      <c r="AJ18" s="34">
        <f t="shared" si="6"/>
        <v>16000</v>
      </c>
    </row>
    <row r="19" spans="1:36" ht="12.75">
      <c r="A19" s="31">
        <v>11</v>
      </c>
      <c r="B19" s="32"/>
      <c r="C19" s="32"/>
      <c r="D19" s="32"/>
      <c r="E19" s="32"/>
      <c r="F19" s="33" t="s">
        <v>74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>
        <v>14720</v>
      </c>
      <c r="W19" s="34">
        <f t="shared" si="0"/>
        <v>16000</v>
      </c>
      <c r="X19" s="35">
        <v>0.92</v>
      </c>
      <c r="Y19" s="35">
        <v>380</v>
      </c>
      <c r="Z19" s="36">
        <f t="shared" si="5"/>
        <v>24.30948501851056</v>
      </c>
      <c r="AA19" s="38" t="s">
        <v>80</v>
      </c>
      <c r="AB19" s="38">
        <v>6</v>
      </c>
      <c r="AC19" s="38">
        <v>6</v>
      </c>
      <c r="AD19" s="35">
        <v>32</v>
      </c>
      <c r="AE19" s="35"/>
      <c r="AF19" s="39" t="s">
        <v>48</v>
      </c>
      <c r="AG19" s="34"/>
      <c r="AH19" s="34"/>
      <c r="AI19" s="34"/>
      <c r="AJ19" s="34">
        <f t="shared" si="6"/>
        <v>16000</v>
      </c>
    </row>
    <row r="20" spans="1:36" ht="12.75">
      <c r="A20" s="31">
        <v>12</v>
      </c>
      <c r="B20" s="32"/>
      <c r="C20" s="32"/>
      <c r="D20" s="32"/>
      <c r="E20" s="32"/>
      <c r="F20" s="33" t="s">
        <v>74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>
        <v>14720</v>
      </c>
      <c r="W20" s="34">
        <f t="shared" si="0"/>
        <v>16000</v>
      </c>
      <c r="X20" s="35">
        <v>0.92</v>
      </c>
      <c r="Y20" s="35">
        <v>380</v>
      </c>
      <c r="Z20" s="36">
        <f t="shared" si="5"/>
        <v>24.30948501851056</v>
      </c>
      <c r="AA20" s="38" t="s">
        <v>80</v>
      </c>
      <c r="AB20" s="38">
        <v>6</v>
      </c>
      <c r="AC20" s="38">
        <v>6</v>
      </c>
      <c r="AD20" s="35">
        <v>32</v>
      </c>
      <c r="AE20" s="35"/>
      <c r="AF20" s="39" t="s">
        <v>48</v>
      </c>
      <c r="AG20" s="34"/>
      <c r="AH20" s="34"/>
      <c r="AI20" s="34"/>
      <c r="AJ20" s="34">
        <f t="shared" si="6"/>
        <v>16000</v>
      </c>
    </row>
    <row r="21" spans="1:36" ht="12.75">
      <c r="A21" s="31">
        <v>13</v>
      </c>
      <c r="B21" s="32"/>
      <c r="C21" s="32"/>
      <c r="D21" s="32">
        <v>2</v>
      </c>
      <c r="E21" s="32"/>
      <c r="F21" s="33" t="s">
        <v>73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>
        <f aca="true" t="shared" si="7" ref="V21:V23">(C$8*C21)+(D$8*D21)+(B$8*B21)</f>
        <v>1000</v>
      </c>
      <c r="W21" s="34">
        <f t="shared" si="0"/>
        <v>1086.9565217391305</v>
      </c>
      <c r="X21" s="35">
        <v>0.92</v>
      </c>
      <c r="Y21" s="35">
        <v>220</v>
      </c>
      <c r="Z21" s="36">
        <f aca="true" t="shared" si="8" ref="Z21:Z23">W21/Y21</f>
        <v>4.940711462450593</v>
      </c>
      <c r="AA21" s="38">
        <v>2.5</v>
      </c>
      <c r="AB21" s="38">
        <v>2.5</v>
      </c>
      <c r="AC21" s="38">
        <v>2.5</v>
      </c>
      <c r="AD21" s="35">
        <v>20</v>
      </c>
      <c r="AE21" s="35"/>
      <c r="AF21" s="39" t="s">
        <v>48</v>
      </c>
      <c r="AG21" s="34">
        <f>W21</f>
        <v>1086.9565217391305</v>
      </c>
      <c r="AH21" s="34"/>
      <c r="AI21" s="34"/>
      <c r="AJ21" s="34"/>
    </row>
    <row r="22" spans="1:36" ht="12.75">
      <c r="A22" s="31">
        <v>14</v>
      </c>
      <c r="B22" s="32"/>
      <c r="C22" s="32"/>
      <c r="D22" s="32">
        <v>3</v>
      </c>
      <c r="E22" s="32"/>
      <c r="F22" s="33" t="s">
        <v>73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>
        <f t="shared" si="7"/>
        <v>1500</v>
      </c>
      <c r="W22" s="34">
        <f t="shared" si="0"/>
        <v>1630.4347826086955</v>
      </c>
      <c r="X22" s="35">
        <v>0.92</v>
      </c>
      <c r="Y22" s="35">
        <v>220</v>
      </c>
      <c r="Z22" s="36">
        <f t="shared" si="8"/>
        <v>7.411067193675889</v>
      </c>
      <c r="AA22" s="38">
        <v>2.5</v>
      </c>
      <c r="AB22" s="38">
        <v>2.5</v>
      </c>
      <c r="AC22" s="38">
        <v>2.5</v>
      </c>
      <c r="AD22" s="35">
        <v>20</v>
      </c>
      <c r="AE22" s="35"/>
      <c r="AF22" s="39" t="s">
        <v>48</v>
      </c>
      <c r="AG22" s="34"/>
      <c r="AH22" s="34">
        <f>W22</f>
        <v>1630.4347826086955</v>
      </c>
      <c r="AI22" s="34"/>
      <c r="AJ22" s="34"/>
    </row>
    <row r="23" spans="1:36" ht="12.75">
      <c r="A23" s="31">
        <v>15</v>
      </c>
      <c r="B23" s="32"/>
      <c r="C23" s="32">
        <v>2</v>
      </c>
      <c r="D23" s="32"/>
      <c r="E23" s="32"/>
      <c r="F23" s="33" t="s">
        <v>73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>
        <f t="shared" si="7"/>
        <v>600</v>
      </c>
      <c r="W23" s="34">
        <f t="shared" si="0"/>
        <v>652.1739130434783</v>
      </c>
      <c r="X23" s="35">
        <v>0.92</v>
      </c>
      <c r="Y23" s="35">
        <v>220</v>
      </c>
      <c r="Z23" s="36">
        <f t="shared" si="8"/>
        <v>2.9644268774703555</v>
      </c>
      <c r="AA23" s="38">
        <v>2.5</v>
      </c>
      <c r="AB23" s="38">
        <v>2.5</v>
      </c>
      <c r="AC23" s="38">
        <v>2.5</v>
      </c>
      <c r="AD23" s="35">
        <v>20</v>
      </c>
      <c r="AE23" s="35"/>
      <c r="AF23" s="39" t="s">
        <v>48</v>
      </c>
      <c r="AG23" s="34"/>
      <c r="AH23" s="34"/>
      <c r="AI23" s="34">
        <f>W23</f>
        <v>652.1739130434783</v>
      </c>
      <c r="AJ23" s="34"/>
    </row>
    <row r="24" spans="1:36" ht="12.75">
      <c r="A24" s="31">
        <v>16</v>
      </c>
      <c r="B24" s="32"/>
      <c r="C24" s="32"/>
      <c r="D24" s="32"/>
      <c r="E24" s="32"/>
      <c r="F24" s="33" t="s">
        <v>64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/>
      <c r="X24" s="35"/>
      <c r="Y24" s="35"/>
      <c r="Z24" s="36"/>
      <c r="AA24" s="38"/>
      <c r="AB24" s="38"/>
      <c r="AC24" s="38"/>
      <c r="AD24" s="35"/>
      <c r="AE24" s="35"/>
      <c r="AF24" s="39"/>
      <c r="AG24" s="34"/>
      <c r="AH24" s="34"/>
      <c r="AI24" s="34"/>
      <c r="AJ24" s="34"/>
    </row>
    <row r="25" spans="1:36" ht="12.75">
      <c r="A25" s="31">
        <v>17</v>
      </c>
      <c r="B25" s="32"/>
      <c r="C25" s="32"/>
      <c r="D25" s="32"/>
      <c r="E25" s="32"/>
      <c r="F25" s="33" t="s">
        <v>64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5"/>
      <c r="Y25" s="35"/>
      <c r="Z25" s="36"/>
      <c r="AA25" s="38"/>
      <c r="AB25" s="38"/>
      <c r="AC25" s="38"/>
      <c r="AD25" s="35"/>
      <c r="AE25" s="35"/>
      <c r="AF25" s="39"/>
      <c r="AG25" s="34"/>
      <c r="AH25" s="34"/>
      <c r="AI25" s="34"/>
      <c r="AJ25" s="34"/>
    </row>
    <row r="26" spans="1:36" ht="12.75">
      <c r="A26" s="31">
        <v>18</v>
      </c>
      <c r="B26" s="32"/>
      <c r="C26" s="32"/>
      <c r="D26" s="32"/>
      <c r="E26" s="32"/>
      <c r="F26" s="33" t="s">
        <v>64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5"/>
      <c r="Y26" s="35"/>
      <c r="Z26" s="36"/>
      <c r="AA26" s="38"/>
      <c r="AB26" s="38"/>
      <c r="AC26" s="38"/>
      <c r="AD26" s="35"/>
      <c r="AE26" s="35"/>
      <c r="AF26" s="39"/>
      <c r="AG26" s="34"/>
      <c r="AH26" s="34"/>
      <c r="AI26" s="34"/>
      <c r="AJ26" s="34"/>
    </row>
    <row r="27" spans="1:36" ht="12.75">
      <c r="A27" s="43" t="s">
        <v>65</v>
      </c>
      <c r="B27" s="43"/>
      <c r="C27" s="43"/>
      <c r="D27" s="43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5">
        <f>SUM(V9:V26)</f>
        <v>138156</v>
      </c>
      <c r="W27" s="45">
        <f>SUM(W9:W26)</f>
        <v>150169.56521739133</v>
      </c>
      <c r="X27" s="46">
        <v>0.92</v>
      </c>
      <c r="Y27" s="46">
        <v>380</v>
      </c>
      <c r="Z27" s="47">
        <f>W27/(380*SQRT(3))</f>
        <v>228.1590497430262</v>
      </c>
      <c r="AA27" s="45" t="s">
        <v>83</v>
      </c>
      <c r="AB27" s="45">
        <v>95</v>
      </c>
      <c r="AC27" s="45">
        <v>50</v>
      </c>
      <c r="AD27" s="46">
        <v>175</v>
      </c>
      <c r="AE27" s="48"/>
      <c r="AF27" s="46" t="s">
        <v>48</v>
      </c>
      <c r="AG27" s="49">
        <f>SUM(AG9:AG26)</f>
        <v>2173.913043478261</v>
      </c>
      <c r="AH27" s="49">
        <f>SUM(AH9:AH26)</f>
        <v>1630.4347826086955</v>
      </c>
      <c r="AI27" s="49">
        <f>SUM(AI9:AI26)</f>
        <v>2365.217391304348</v>
      </c>
      <c r="AJ27" s="49">
        <f>SUM(AJ9:AJ26)</f>
        <v>144000</v>
      </c>
    </row>
    <row r="28" spans="1:11" ht="12.75">
      <c r="A28" s="50" t="s">
        <v>84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</sheetData>
  <sheetProtection selectLockedCells="1" selectUnlockedCells="1"/>
  <mergeCells count="40">
    <mergeCell ref="A1:AJ2"/>
    <mergeCell ref="A3:AJ3"/>
    <mergeCell ref="A4:A7"/>
    <mergeCell ref="B4:B7"/>
    <mergeCell ref="C4:E7"/>
    <mergeCell ref="F4:U7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F8"/>
    <mergeCell ref="AG4:AJ7"/>
    <mergeCell ref="F8:K8"/>
    <mergeCell ref="F9:U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A27:B27"/>
    <mergeCell ref="F27:U27"/>
    <mergeCell ref="A28:K2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K22"/>
  <sheetViews>
    <sheetView zoomScale="85" zoomScaleNormal="85" workbookViewId="0" topLeftCell="A1">
      <selection activeCell="AK22" sqref="AK22"/>
    </sheetView>
  </sheetViews>
  <sheetFormatPr defaultColWidth="8.00390625" defaultRowHeight="12.75"/>
  <cols>
    <col min="1" max="1" width="5.7109375" style="0" customWidth="1"/>
    <col min="2" max="2" width="11.421875" style="0" customWidth="1"/>
    <col min="3" max="3" width="6.28125" style="0" customWidth="1"/>
    <col min="4" max="6" width="6.140625" style="0" customWidth="1"/>
    <col min="7" max="7" width="9.00390625" style="0" customWidth="1"/>
    <col min="8" max="8" width="6.8515625" style="0" customWidth="1"/>
    <col min="9" max="9" width="5.00390625" style="0" customWidth="1"/>
    <col min="10" max="11" width="1.28515625" style="0" customWidth="1"/>
    <col min="12" max="12" width="5.8515625" style="0" customWidth="1"/>
    <col min="13" max="22" width="0" style="0" hidden="1" customWidth="1"/>
    <col min="23" max="23" width="15.57421875" style="0" customWidth="1"/>
    <col min="24" max="24" width="15.7109375" style="0" customWidth="1"/>
    <col min="25" max="16384" width="8.57421875" style="0" customWidth="1"/>
  </cols>
  <sheetData>
    <row r="1" spans="1:37" ht="12.75">
      <c r="A1" s="20" t="s">
        <v>85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2.75" customHeight="1">
      <c r="A4" s="22" t="s">
        <v>26</v>
      </c>
      <c r="B4" s="24" t="s">
        <v>27</v>
      </c>
      <c r="C4" s="51" t="s">
        <v>28</v>
      </c>
      <c r="D4" s="51"/>
      <c r="E4" s="51"/>
      <c r="F4" s="51"/>
      <c r="G4" s="25" t="s">
        <v>29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 t="s">
        <v>30</v>
      </c>
      <c r="X4" s="25" t="s">
        <v>31</v>
      </c>
      <c r="Y4" s="26" t="s">
        <v>32</v>
      </c>
      <c r="Z4" s="26" t="s">
        <v>33</v>
      </c>
      <c r="AA4" s="26" t="s">
        <v>34</v>
      </c>
      <c r="AB4" s="26" t="s">
        <v>35</v>
      </c>
      <c r="AC4" s="26" t="s">
        <v>36</v>
      </c>
      <c r="AD4" s="26" t="s">
        <v>37</v>
      </c>
      <c r="AE4" s="26" t="s">
        <v>38</v>
      </c>
      <c r="AF4" s="26" t="s">
        <v>39</v>
      </c>
      <c r="AG4" s="26" t="s">
        <v>40</v>
      </c>
      <c r="AH4" s="25" t="s">
        <v>41</v>
      </c>
      <c r="AI4" s="25"/>
      <c r="AJ4" s="25"/>
      <c r="AK4" s="25"/>
    </row>
    <row r="5" spans="1:37" ht="12.75" customHeight="1">
      <c r="A5" s="22"/>
      <c r="B5" s="24"/>
      <c r="C5" s="51"/>
      <c r="D5" s="51"/>
      <c r="E5" s="51"/>
      <c r="F5" s="51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  <c r="Z5" s="26"/>
      <c r="AA5" s="26"/>
      <c r="AB5" s="26"/>
      <c r="AC5" s="26"/>
      <c r="AD5" s="26"/>
      <c r="AE5" s="26"/>
      <c r="AF5" s="26"/>
      <c r="AG5" s="26"/>
      <c r="AH5" s="25"/>
      <c r="AI5" s="25"/>
      <c r="AJ5" s="25"/>
      <c r="AK5" s="25"/>
    </row>
    <row r="6" spans="1:37" ht="12.75" customHeight="1">
      <c r="A6" s="22"/>
      <c r="B6" s="24"/>
      <c r="C6" s="51"/>
      <c r="D6" s="51"/>
      <c r="E6" s="51"/>
      <c r="F6" s="51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6"/>
      <c r="AA6" s="26"/>
      <c r="AB6" s="26"/>
      <c r="AC6" s="26"/>
      <c r="AD6" s="26"/>
      <c r="AE6" s="26"/>
      <c r="AF6" s="26"/>
      <c r="AG6" s="26"/>
      <c r="AH6" s="25"/>
      <c r="AI6" s="25"/>
      <c r="AJ6" s="25"/>
      <c r="AK6" s="25"/>
    </row>
    <row r="7" spans="1:37" ht="37.5" customHeight="1">
      <c r="A7" s="22"/>
      <c r="B7" s="24"/>
      <c r="C7" s="51"/>
      <c r="D7" s="51"/>
      <c r="E7" s="51"/>
      <c r="F7" s="5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5"/>
      <c r="AI7" s="25"/>
      <c r="AJ7" s="25"/>
      <c r="AK7" s="25"/>
    </row>
    <row r="8" spans="1:37" ht="12.75">
      <c r="A8" s="27"/>
      <c r="B8" s="28">
        <v>32</v>
      </c>
      <c r="C8" s="28">
        <v>200</v>
      </c>
      <c r="D8" s="28">
        <v>300</v>
      </c>
      <c r="E8" s="28">
        <v>736</v>
      </c>
      <c r="F8" s="28" t="s">
        <v>71</v>
      </c>
      <c r="G8" s="28" t="s">
        <v>42</v>
      </c>
      <c r="H8" s="28"/>
      <c r="I8" s="28"/>
      <c r="J8" s="28"/>
      <c r="K8" s="28"/>
      <c r="L8" s="28"/>
      <c r="M8" s="28">
        <v>20</v>
      </c>
      <c r="N8" s="29">
        <v>40</v>
      </c>
      <c r="O8" s="29">
        <v>60</v>
      </c>
      <c r="P8" s="29">
        <v>64</v>
      </c>
      <c r="Q8" s="29">
        <v>32</v>
      </c>
      <c r="R8" s="29">
        <v>64</v>
      </c>
      <c r="S8" s="29">
        <v>80</v>
      </c>
      <c r="T8" s="29">
        <v>160</v>
      </c>
      <c r="U8" s="29">
        <v>26</v>
      </c>
      <c r="V8" s="29">
        <v>52</v>
      </c>
      <c r="W8" s="25"/>
      <c r="X8" s="25"/>
      <c r="Y8" s="26"/>
      <c r="Z8" s="26"/>
      <c r="AA8" s="26"/>
      <c r="AB8" s="26"/>
      <c r="AC8" s="26"/>
      <c r="AD8" s="26"/>
      <c r="AE8" s="26"/>
      <c r="AF8" s="26"/>
      <c r="AG8" s="26"/>
      <c r="AH8" s="30" t="s">
        <v>43</v>
      </c>
      <c r="AI8" s="30" t="s">
        <v>44</v>
      </c>
      <c r="AJ8" s="30" t="s">
        <v>45</v>
      </c>
      <c r="AK8" s="30" t="s">
        <v>46</v>
      </c>
    </row>
    <row r="9" spans="1:37" ht="12.75">
      <c r="A9" s="31">
        <v>1</v>
      </c>
      <c r="B9" s="32">
        <v>24</v>
      </c>
      <c r="C9" s="32"/>
      <c r="D9" s="32"/>
      <c r="E9" s="32"/>
      <c r="F9" s="32"/>
      <c r="G9" s="33" t="s">
        <v>72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>
        <f aca="true" t="shared" si="0" ref="W9:W11">(D$8*D9)+(C$8*C9)+(E$8*E9)+(B$8*B9)</f>
        <v>768</v>
      </c>
      <c r="X9" s="34">
        <f aca="true" t="shared" si="1" ref="X9:X18">W9/Y9</f>
        <v>834.7826086956521</v>
      </c>
      <c r="Y9" s="35">
        <v>0.92</v>
      </c>
      <c r="Z9" s="35">
        <v>220</v>
      </c>
      <c r="AA9" s="36">
        <f aca="true" t="shared" si="2" ref="AA9:AA11">X9/Z9</f>
        <v>3.794466403162055</v>
      </c>
      <c r="AB9" s="38">
        <v>1.5</v>
      </c>
      <c r="AC9" s="38">
        <v>1.5</v>
      </c>
      <c r="AD9" s="38">
        <v>1.5</v>
      </c>
      <c r="AE9" s="35">
        <v>16</v>
      </c>
      <c r="AF9" s="35"/>
      <c r="AG9" s="39" t="s">
        <v>48</v>
      </c>
      <c r="AH9" s="34">
        <f>X9</f>
        <v>834.7826086956521</v>
      </c>
      <c r="AI9" s="34"/>
      <c r="AJ9" s="34"/>
      <c r="AK9" s="34"/>
    </row>
    <row r="10" spans="1:37" ht="12.75">
      <c r="A10" s="31">
        <v>2</v>
      </c>
      <c r="B10" s="32"/>
      <c r="C10" s="32">
        <v>1</v>
      </c>
      <c r="D10" s="32">
        <v>1</v>
      </c>
      <c r="E10" s="32"/>
      <c r="F10" s="32"/>
      <c r="G10" s="33" t="s">
        <v>73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>
        <f t="shared" si="0"/>
        <v>500</v>
      </c>
      <c r="X10" s="34">
        <f t="shared" si="1"/>
        <v>543.4782608695652</v>
      </c>
      <c r="Y10" s="35">
        <v>0.92</v>
      </c>
      <c r="Z10" s="35">
        <v>220</v>
      </c>
      <c r="AA10" s="36">
        <f t="shared" si="2"/>
        <v>2.4703557312252964</v>
      </c>
      <c r="AB10" s="38">
        <v>2.5</v>
      </c>
      <c r="AC10" s="38">
        <v>2.5</v>
      </c>
      <c r="AD10" s="38">
        <v>2.5</v>
      </c>
      <c r="AE10" s="35">
        <v>20</v>
      </c>
      <c r="AF10" s="35"/>
      <c r="AG10" s="39" t="s">
        <v>48</v>
      </c>
      <c r="AH10" s="34"/>
      <c r="AI10" s="34">
        <f>X10</f>
        <v>543.4782608695652</v>
      </c>
      <c r="AJ10" s="34"/>
      <c r="AK10" s="34"/>
    </row>
    <row r="11" spans="1:37" ht="12.75">
      <c r="A11" s="31">
        <v>3</v>
      </c>
      <c r="B11" s="32"/>
      <c r="C11" s="32"/>
      <c r="D11" s="32"/>
      <c r="E11" s="32">
        <v>1</v>
      </c>
      <c r="F11" s="32"/>
      <c r="G11" s="33" t="s">
        <v>73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>
        <f t="shared" si="0"/>
        <v>736</v>
      </c>
      <c r="X11" s="34">
        <f t="shared" si="1"/>
        <v>800</v>
      </c>
      <c r="Y11" s="35">
        <v>0.92</v>
      </c>
      <c r="Z11" s="35">
        <v>220</v>
      </c>
      <c r="AA11" s="36">
        <f t="shared" si="2"/>
        <v>3.6363636363636362</v>
      </c>
      <c r="AB11" s="38">
        <v>2.5</v>
      </c>
      <c r="AC11" s="38">
        <v>2.5</v>
      </c>
      <c r="AD11" s="38">
        <v>2.5</v>
      </c>
      <c r="AE11" s="35">
        <v>20</v>
      </c>
      <c r="AF11" s="35"/>
      <c r="AG11" s="39" t="s">
        <v>48</v>
      </c>
      <c r="AH11" s="34"/>
      <c r="AI11" s="34"/>
      <c r="AJ11" s="34">
        <f>X11</f>
        <v>800</v>
      </c>
      <c r="AK11" s="34"/>
    </row>
    <row r="12" spans="1:37" ht="12.75">
      <c r="A12" s="31">
        <v>4</v>
      </c>
      <c r="B12" s="32"/>
      <c r="C12" s="32"/>
      <c r="D12" s="32"/>
      <c r="E12" s="32"/>
      <c r="F12" s="32">
        <v>1</v>
      </c>
      <c r="G12" s="33" t="s">
        <v>74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>
        <v>3680</v>
      </c>
      <c r="X12" s="34">
        <f t="shared" si="1"/>
        <v>4000</v>
      </c>
      <c r="Y12" s="35">
        <v>0.92</v>
      </c>
      <c r="Z12" s="35">
        <v>380</v>
      </c>
      <c r="AA12" s="36">
        <f aca="true" t="shared" si="3" ref="AA12:AA14">X12/(380*SQRT(3))</f>
        <v>6.07737125462764</v>
      </c>
      <c r="AB12" s="38" t="s">
        <v>75</v>
      </c>
      <c r="AC12" s="38">
        <v>2.5</v>
      </c>
      <c r="AD12" s="38">
        <v>2.5</v>
      </c>
      <c r="AE12" s="35">
        <v>20</v>
      </c>
      <c r="AF12" s="35"/>
      <c r="AG12" s="39" t="s">
        <v>48</v>
      </c>
      <c r="AH12" s="34"/>
      <c r="AI12" s="34"/>
      <c r="AJ12" s="34"/>
      <c r="AK12" s="34">
        <f aca="true" t="shared" si="4" ref="AK12:AK14">X12</f>
        <v>4000</v>
      </c>
    </row>
    <row r="13" spans="1:37" ht="12.75">
      <c r="A13" s="31">
        <v>5</v>
      </c>
      <c r="B13" s="32"/>
      <c r="C13" s="32"/>
      <c r="D13" s="32"/>
      <c r="E13" s="32"/>
      <c r="F13" s="32">
        <v>1</v>
      </c>
      <c r="G13" s="33" t="s">
        <v>74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>
        <v>3680</v>
      </c>
      <c r="X13" s="34">
        <f t="shared" si="1"/>
        <v>4000</v>
      </c>
      <c r="Y13" s="35">
        <v>0.92</v>
      </c>
      <c r="Z13" s="35">
        <v>380</v>
      </c>
      <c r="AA13" s="36">
        <f t="shared" si="3"/>
        <v>6.07737125462764</v>
      </c>
      <c r="AB13" s="38" t="s">
        <v>75</v>
      </c>
      <c r="AC13" s="38">
        <v>2.5</v>
      </c>
      <c r="AD13" s="38">
        <v>2.5</v>
      </c>
      <c r="AE13" s="35">
        <v>20</v>
      </c>
      <c r="AF13" s="35"/>
      <c r="AG13" s="39" t="s">
        <v>48</v>
      </c>
      <c r="AH13" s="34"/>
      <c r="AI13" s="34"/>
      <c r="AJ13" s="34"/>
      <c r="AK13" s="34">
        <f t="shared" si="4"/>
        <v>4000</v>
      </c>
    </row>
    <row r="14" spans="1:37" ht="12.75">
      <c r="A14" s="31">
        <v>6</v>
      </c>
      <c r="B14" s="32"/>
      <c r="C14" s="32"/>
      <c r="D14" s="32"/>
      <c r="E14" s="32"/>
      <c r="F14" s="32">
        <v>1</v>
      </c>
      <c r="G14" s="33" t="s">
        <v>74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>
        <v>2208</v>
      </c>
      <c r="X14" s="34">
        <f t="shared" si="1"/>
        <v>2400</v>
      </c>
      <c r="Y14" s="35">
        <v>0.92</v>
      </c>
      <c r="Z14" s="35">
        <v>380</v>
      </c>
      <c r="AA14" s="36">
        <f t="shared" si="3"/>
        <v>3.646422752776584</v>
      </c>
      <c r="AB14" s="38" t="s">
        <v>75</v>
      </c>
      <c r="AC14" s="38">
        <v>2.5</v>
      </c>
      <c r="AD14" s="38">
        <v>2.5</v>
      </c>
      <c r="AE14" s="35">
        <v>20</v>
      </c>
      <c r="AF14" s="35"/>
      <c r="AG14" s="39" t="s">
        <v>48</v>
      </c>
      <c r="AH14" s="34"/>
      <c r="AI14" s="34"/>
      <c r="AJ14" s="34"/>
      <c r="AK14" s="34">
        <f t="shared" si="4"/>
        <v>2400</v>
      </c>
    </row>
    <row r="15" spans="1:37" ht="12.75">
      <c r="A15" s="31">
        <v>7</v>
      </c>
      <c r="B15" s="32"/>
      <c r="C15" s="32"/>
      <c r="D15" s="32"/>
      <c r="E15" s="32">
        <v>1</v>
      </c>
      <c r="F15" s="32"/>
      <c r="G15" s="33" t="s">
        <v>73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>
        <f>(D$8*D15)+(C$8*C15)+(E$8*E15)+(B$8*B15)</f>
        <v>736</v>
      </c>
      <c r="X15" s="34">
        <f t="shared" si="1"/>
        <v>800</v>
      </c>
      <c r="Y15" s="35">
        <v>0.92</v>
      </c>
      <c r="Z15" s="35">
        <v>220</v>
      </c>
      <c r="AA15" s="36">
        <f>X15/Z15</f>
        <v>3.6363636363636362</v>
      </c>
      <c r="AB15" s="38">
        <v>2.5</v>
      </c>
      <c r="AC15" s="38">
        <v>2.5</v>
      </c>
      <c r="AD15" s="38">
        <v>2.5</v>
      </c>
      <c r="AE15" s="35">
        <v>20</v>
      </c>
      <c r="AF15" s="35"/>
      <c r="AG15" s="39" t="s">
        <v>48</v>
      </c>
      <c r="AH15" s="34"/>
      <c r="AI15" s="34">
        <f>X15</f>
        <v>800</v>
      </c>
      <c r="AJ15" s="34"/>
      <c r="AK15" s="34"/>
    </row>
    <row r="16" spans="1:37" ht="12.75">
      <c r="A16" s="31">
        <v>8</v>
      </c>
      <c r="B16" s="32"/>
      <c r="C16" s="32"/>
      <c r="D16" s="32"/>
      <c r="E16" s="32"/>
      <c r="F16" s="32">
        <v>1</v>
      </c>
      <c r="G16" s="33" t="s">
        <v>74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>
        <v>3680</v>
      </c>
      <c r="X16" s="34">
        <f t="shared" si="1"/>
        <v>4000</v>
      </c>
      <c r="Y16" s="35">
        <v>0.92</v>
      </c>
      <c r="Z16" s="35">
        <v>380</v>
      </c>
      <c r="AA16" s="36">
        <f aca="true" t="shared" si="5" ref="AA16:AA18">X16/(380*SQRT(3))</f>
        <v>6.07737125462764</v>
      </c>
      <c r="AB16" s="38" t="s">
        <v>75</v>
      </c>
      <c r="AC16" s="38">
        <v>2.5</v>
      </c>
      <c r="AD16" s="38">
        <v>2.5</v>
      </c>
      <c r="AE16" s="35">
        <v>20</v>
      </c>
      <c r="AF16" s="35"/>
      <c r="AG16" s="39" t="s">
        <v>48</v>
      </c>
      <c r="AH16" s="34"/>
      <c r="AI16" s="34"/>
      <c r="AJ16" s="34"/>
      <c r="AK16" s="34">
        <f aca="true" t="shared" si="6" ref="AK16:AK18">X16</f>
        <v>4000</v>
      </c>
    </row>
    <row r="17" spans="1:37" ht="12.75">
      <c r="A17" s="31">
        <v>9</v>
      </c>
      <c r="B17" s="32"/>
      <c r="C17" s="32"/>
      <c r="D17" s="32"/>
      <c r="E17" s="32"/>
      <c r="F17" s="32">
        <v>1</v>
      </c>
      <c r="G17" s="33" t="s">
        <v>74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>
        <v>3680</v>
      </c>
      <c r="X17" s="34">
        <f t="shared" si="1"/>
        <v>4000</v>
      </c>
      <c r="Y17" s="35">
        <v>0.92</v>
      </c>
      <c r="Z17" s="35">
        <v>380</v>
      </c>
      <c r="AA17" s="36">
        <f t="shared" si="5"/>
        <v>6.07737125462764</v>
      </c>
      <c r="AB17" s="38" t="s">
        <v>75</v>
      </c>
      <c r="AC17" s="38">
        <v>2.5</v>
      </c>
      <c r="AD17" s="38">
        <v>2.5</v>
      </c>
      <c r="AE17" s="35">
        <v>20</v>
      </c>
      <c r="AF17" s="35"/>
      <c r="AG17" s="39" t="s">
        <v>48</v>
      </c>
      <c r="AH17" s="34"/>
      <c r="AI17" s="34"/>
      <c r="AJ17" s="34"/>
      <c r="AK17" s="34">
        <f t="shared" si="6"/>
        <v>4000</v>
      </c>
    </row>
    <row r="18" spans="1:37" ht="12.75">
      <c r="A18" s="31">
        <v>10</v>
      </c>
      <c r="B18" s="32"/>
      <c r="C18" s="32"/>
      <c r="D18" s="32"/>
      <c r="E18" s="32"/>
      <c r="F18" s="32">
        <v>1</v>
      </c>
      <c r="G18" s="33" t="s">
        <v>74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>
        <v>3680</v>
      </c>
      <c r="X18" s="34">
        <f t="shared" si="1"/>
        <v>4000</v>
      </c>
      <c r="Y18" s="35">
        <v>0.92</v>
      </c>
      <c r="Z18" s="35">
        <v>380</v>
      </c>
      <c r="AA18" s="36">
        <f t="shared" si="5"/>
        <v>6.07737125462764</v>
      </c>
      <c r="AB18" s="38" t="s">
        <v>75</v>
      </c>
      <c r="AC18" s="38">
        <v>2.5</v>
      </c>
      <c r="AD18" s="38">
        <v>2.5</v>
      </c>
      <c r="AE18" s="35">
        <v>20</v>
      </c>
      <c r="AF18" s="35"/>
      <c r="AG18" s="39" t="s">
        <v>48</v>
      </c>
      <c r="AH18" s="34"/>
      <c r="AI18" s="34"/>
      <c r="AJ18" s="34"/>
      <c r="AK18" s="34">
        <f t="shared" si="6"/>
        <v>4000</v>
      </c>
    </row>
    <row r="19" spans="1:37" ht="12.75">
      <c r="A19" s="31">
        <v>11</v>
      </c>
      <c r="B19" s="32"/>
      <c r="C19" s="32"/>
      <c r="D19" s="32"/>
      <c r="E19" s="32"/>
      <c r="F19" s="32"/>
      <c r="G19" s="33" t="s">
        <v>64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  <c r="X19" s="34"/>
      <c r="Y19" s="35"/>
      <c r="Z19" s="35"/>
      <c r="AA19" s="36"/>
      <c r="AB19" s="38"/>
      <c r="AC19" s="38"/>
      <c r="AD19" s="38"/>
      <c r="AE19" s="35"/>
      <c r="AF19" s="35"/>
      <c r="AG19" s="39"/>
      <c r="AH19" s="34"/>
      <c r="AI19" s="34"/>
      <c r="AJ19" s="34"/>
      <c r="AK19" s="34"/>
    </row>
    <row r="20" spans="1:37" ht="12.75">
      <c r="A20" s="31">
        <v>12</v>
      </c>
      <c r="B20" s="32"/>
      <c r="C20" s="32"/>
      <c r="D20" s="32"/>
      <c r="E20" s="32"/>
      <c r="F20" s="32"/>
      <c r="G20" s="33" t="s">
        <v>64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  <c r="X20" s="34"/>
      <c r="Y20" s="35"/>
      <c r="Z20" s="35"/>
      <c r="AA20" s="36"/>
      <c r="AB20" s="38"/>
      <c r="AC20" s="38"/>
      <c r="AD20" s="38"/>
      <c r="AE20" s="35"/>
      <c r="AF20" s="35"/>
      <c r="AG20" s="39"/>
      <c r="AH20" s="34"/>
      <c r="AI20" s="34"/>
      <c r="AJ20" s="34"/>
      <c r="AK20" s="34"/>
    </row>
    <row r="21" spans="1:37" ht="12.75">
      <c r="A21" s="31">
        <v>13</v>
      </c>
      <c r="B21" s="32"/>
      <c r="C21" s="32"/>
      <c r="D21" s="32"/>
      <c r="E21" s="32"/>
      <c r="F21" s="32"/>
      <c r="G21" s="33" t="s">
        <v>64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34"/>
      <c r="Y21" s="35"/>
      <c r="Z21" s="35"/>
      <c r="AA21" s="36"/>
      <c r="AB21" s="38"/>
      <c r="AC21" s="38"/>
      <c r="AD21" s="38"/>
      <c r="AE21" s="35"/>
      <c r="AF21" s="35"/>
      <c r="AG21" s="39"/>
      <c r="AH21" s="34"/>
      <c r="AI21" s="34"/>
      <c r="AJ21" s="34"/>
      <c r="AK21" s="34"/>
    </row>
    <row r="22" spans="1:37" ht="12.75">
      <c r="A22" s="43" t="s">
        <v>65</v>
      </c>
      <c r="B22" s="43"/>
      <c r="C22" s="43"/>
      <c r="D22" s="43"/>
      <c r="E22" s="43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>
        <f>SUM(W9:W21)</f>
        <v>23348</v>
      </c>
      <c r="X22" s="45">
        <f>SUM(X9:X21)</f>
        <v>25378.260869565216</v>
      </c>
      <c r="Y22" s="46">
        <v>0.92</v>
      </c>
      <c r="Z22" s="46">
        <v>380</v>
      </c>
      <c r="AA22" s="47">
        <f>X22/660</f>
        <v>38.45191040843215</v>
      </c>
      <c r="AB22" s="45" t="s">
        <v>86</v>
      </c>
      <c r="AC22" s="45">
        <v>10</v>
      </c>
      <c r="AD22" s="45">
        <v>10</v>
      </c>
      <c r="AE22" s="46">
        <v>40</v>
      </c>
      <c r="AF22" s="48"/>
      <c r="AG22" s="46" t="s">
        <v>48</v>
      </c>
      <c r="AH22" s="49">
        <f>SUM(AH9:AH21)</f>
        <v>834.7826086956521</v>
      </c>
      <c r="AI22" s="49">
        <f>SUM(AI9:AI21)</f>
        <v>1343.4782608695652</v>
      </c>
      <c r="AJ22" s="49">
        <f>SUM(AJ9:AJ21)</f>
        <v>800</v>
      </c>
      <c r="AK22" s="49">
        <f>SUM(AK9:AK21)</f>
        <v>22400</v>
      </c>
    </row>
  </sheetData>
  <sheetProtection selectLockedCells="1" selectUnlockedCells="1"/>
  <mergeCells count="34">
    <mergeCell ref="A1:AK2"/>
    <mergeCell ref="A3:AK3"/>
    <mergeCell ref="A4:A7"/>
    <mergeCell ref="B4:B7"/>
    <mergeCell ref="C4:F7"/>
    <mergeCell ref="G4:V7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F8"/>
    <mergeCell ref="AG4:AG8"/>
    <mergeCell ref="AH4:AK7"/>
    <mergeCell ref="G8:L8"/>
    <mergeCell ref="G9:V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19:L19"/>
    <mergeCell ref="G20:L20"/>
    <mergeCell ref="G21:L21"/>
    <mergeCell ref="A22:B22"/>
    <mergeCell ref="G22:V2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AI19"/>
  <sheetViews>
    <sheetView zoomScale="85" zoomScaleNormal="85" workbookViewId="0" topLeftCell="A1">
      <selection activeCell="AI19" sqref="AI19"/>
    </sheetView>
  </sheetViews>
  <sheetFormatPr defaultColWidth="8.00390625" defaultRowHeight="12.75"/>
  <cols>
    <col min="1" max="1" width="5.7109375" style="0" customWidth="1"/>
    <col min="2" max="2" width="11.28125" style="0" customWidth="1"/>
    <col min="3" max="3" width="6.28125" style="0" customWidth="1"/>
    <col min="4" max="4" width="6.140625" style="0" customWidth="1"/>
    <col min="5" max="5" width="9.00390625" style="0" customWidth="1"/>
    <col min="6" max="6" width="6.8515625" style="0" customWidth="1"/>
    <col min="7" max="7" width="5.00390625" style="0" customWidth="1"/>
    <col min="8" max="9" width="1.28515625" style="0" customWidth="1"/>
    <col min="10" max="10" width="5.8515625" style="0" customWidth="1"/>
    <col min="11" max="20" width="0" style="0" hidden="1" customWidth="1"/>
    <col min="21" max="21" width="15.57421875" style="0" customWidth="1"/>
    <col min="22" max="22" width="15.7109375" style="0" customWidth="1"/>
    <col min="23" max="16384" width="8.57421875" style="0" customWidth="1"/>
  </cols>
  <sheetData>
    <row r="1" spans="1:35" ht="12.75">
      <c r="A1" s="20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2.75" customHeight="1">
      <c r="A4" s="22" t="s">
        <v>26</v>
      </c>
      <c r="B4" s="23" t="s">
        <v>27</v>
      </c>
      <c r="C4" s="24" t="s">
        <v>28</v>
      </c>
      <c r="D4" s="24"/>
      <c r="E4" s="25" t="s">
        <v>29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 t="s">
        <v>30</v>
      </c>
      <c r="V4" s="25" t="s">
        <v>31</v>
      </c>
      <c r="W4" s="26" t="s">
        <v>32</v>
      </c>
      <c r="X4" s="26" t="s">
        <v>33</v>
      </c>
      <c r="Y4" s="26" t="s">
        <v>34</v>
      </c>
      <c r="Z4" s="26" t="s">
        <v>35</v>
      </c>
      <c r="AA4" s="26" t="s">
        <v>36</v>
      </c>
      <c r="AB4" s="26" t="s">
        <v>37</v>
      </c>
      <c r="AC4" s="26" t="s">
        <v>38</v>
      </c>
      <c r="AD4" s="26" t="s">
        <v>39</v>
      </c>
      <c r="AE4" s="26" t="s">
        <v>40</v>
      </c>
      <c r="AF4" s="25" t="s">
        <v>41</v>
      </c>
      <c r="AG4" s="25"/>
      <c r="AH4" s="25"/>
      <c r="AI4" s="25"/>
    </row>
    <row r="5" spans="1:35" ht="12.75" customHeight="1">
      <c r="A5" s="22"/>
      <c r="B5" s="23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5"/>
      <c r="AG5" s="25"/>
      <c r="AH5" s="25"/>
      <c r="AI5" s="25"/>
    </row>
    <row r="6" spans="1:35" ht="12.75" customHeight="1">
      <c r="A6" s="22"/>
      <c r="B6" s="23"/>
      <c r="C6" s="24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6"/>
      <c r="Y6" s="26"/>
      <c r="Z6" s="26"/>
      <c r="AA6" s="26"/>
      <c r="AB6" s="26"/>
      <c r="AC6" s="26"/>
      <c r="AD6" s="26"/>
      <c r="AE6" s="26"/>
      <c r="AF6" s="25"/>
      <c r="AG6" s="25"/>
      <c r="AH6" s="25"/>
      <c r="AI6" s="25"/>
    </row>
    <row r="7" spans="1:35" ht="37.5" customHeight="1">
      <c r="A7" s="22"/>
      <c r="B7" s="23"/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5"/>
      <c r="AG7" s="25"/>
      <c r="AH7" s="25"/>
      <c r="AI7" s="25"/>
    </row>
    <row r="8" spans="1:35" ht="12.75">
      <c r="A8" s="27"/>
      <c r="B8" s="28">
        <v>32</v>
      </c>
      <c r="C8" s="28">
        <v>200</v>
      </c>
      <c r="D8" s="28">
        <v>300</v>
      </c>
      <c r="E8" s="28" t="s">
        <v>42</v>
      </c>
      <c r="F8" s="28"/>
      <c r="G8" s="28"/>
      <c r="H8" s="28"/>
      <c r="I8" s="28"/>
      <c r="J8" s="28"/>
      <c r="K8" s="28">
        <v>20</v>
      </c>
      <c r="L8" s="29">
        <v>40</v>
      </c>
      <c r="M8" s="29">
        <v>60</v>
      </c>
      <c r="N8" s="29">
        <v>64</v>
      </c>
      <c r="O8" s="29">
        <v>32</v>
      </c>
      <c r="P8" s="29">
        <v>64</v>
      </c>
      <c r="Q8" s="29">
        <v>80</v>
      </c>
      <c r="R8" s="29">
        <v>160</v>
      </c>
      <c r="S8" s="29">
        <v>26</v>
      </c>
      <c r="T8" s="29">
        <v>52</v>
      </c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30" t="s">
        <v>43</v>
      </c>
      <c r="AG8" s="30" t="s">
        <v>44</v>
      </c>
      <c r="AH8" s="30" t="s">
        <v>45</v>
      </c>
      <c r="AI8" s="30" t="s">
        <v>46</v>
      </c>
    </row>
    <row r="9" spans="1:35" ht="12.75">
      <c r="A9" s="31">
        <v>1</v>
      </c>
      <c r="B9" s="32">
        <v>18</v>
      </c>
      <c r="C9" s="32"/>
      <c r="D9" s="32"/>
      <c r="E9" s="33" t="s">
        <v>72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>
        <f aca="true" t="shared" si="0" ref="U9:U14">(D$8*D9)+(C$8*C9)+(B$8*B9)</f>
        <v>576</v>
      </c>
      <c r="V9" s="34">
        <f aca="true" t="shared" si="1" ref="V9:V14">U9/W9</f>
        <v>626.0869565217391</v>
      </c>
      <c r="W9" s="35">
        <v>0.92</v>
      </c>
      <c r="X9" s="35">
        <v>220</v>
      </c>
      <c r="Y9" s="36">
        <f aca="true" t="shared" si="2" ref="Y9:Y14">V9/X9</f>
        <v>2.8458498023715415</v>
      </c>
      <c r="Z9" s="38">
        <v>1.5</v>
      </c>
      <c r="AA9" s="38">
        <v>1.5</v>
      </c>
      <c r="AB9" s="38">
        <v>1.5</v>
      </c>
      <c r="AC9" s="35">
        <v>16</v>
      </c>
      <c r="AD9" s="35"/>
      <c r="AE9" s="39" t="s">
        <v>48</v>
      </c>
      <c r="AF9" s="34"/>
      <c r="AG9" s="34">
        <f>V9</f>
        <v>626.0869565217391</v>
      </c>
      <c r="AH9" s="34"/>
      <c r="AI9" s="34"/>
    </row>
    <row r="10" spans="1:35" ht="12.75">
      <c r="A10" s="31">
        <v>2</v>
      </c>
      <c r="B10" s="32"/>
      <c r="C10" s="32">
        <v>5</v>
      </c>
      <c r="D10" s="32"/>
      <c r="E10" s="33" t="s">
        <v>73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>
        <f t="shared" si="0"/>
        <v>1000</v>
      </c>
      <c r="V10" s="34">
        <f t="shared" si="1"/>
        <v>1086.9565217391305</v>
      </c>
      <c r="W10" s="35">
        <v>0.92</v>
      </c>
      <c r="X10" s="35">
        <v>220</v>
      </c>
      <c r="Y10" s="36">
        <f t="shared" si="2"/>
        <v>4.940711462450593</v>
      </c>
      <c r="Z10" s="38">
        <v>2.5</v>
      </c>
      <c r="AA10" s="38">
        <v>2.5</v>
      </c>
      <c r="AB10" s="38">
        <v>2.5</v>
      </c>
      <c r="AC10" s="35">
        <v>20</v>
      </c>
      <c r="AD10" s="35"/>
      <c r="AE10" s="39" t="s">
        <v>48</v>
      </c>
      <c r="AF10" s="34">
        <f>V10</f>
        <v>1086.9565217391305</v>
      </c>
      <c r="AG10" s="34"/>
      <c r="AH10" s="34"/>
      <c r="AI10" s="34"/>
    </row>
    <row r="11" spans="1:35" ht="12.75">
      <c r="A11" s="31">
        <v>3</v>
      </c>
      <c r="B11" s="32"/>
      <c r="C11" s="32"/>
      <c r="D11" s="32">
        <v>2</v>
      </c>
      <c r="E11" s="33" t="s">
        <v>73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>
        <f t="shared" si="0"/>
        <v>600</v>
      </c>
      <c r="V11" s="34">
        <f t="shared" si="1"/>
        <v>652.1739130434783</v>
      </c>
      <c r="W11" s="35">
        <v>0.92</v>
      </c>
      <c r="X11" s="35">
        <v>220</v>
      </c>
      <c r="Y11" s="36">
        <f t="shared" si="2"/>
        <v>2.9644268774703555</v>
      </c>
      <c r="Z11" s="38">
        <v>2.5</v>
      </c>
      <c r="AA11" s="38">
        <v>2.5</v>
      </c>
      <c r="AB11" s="38">
        <v>2.5</v>
      </c>
      <c r="AC11" s="35">
        <v>20</v>
      </c>
      <c r="AD11" s="35"/>
      <c r="AE11" s="39" t="s">
        <v>48</v>
      </c>
      <c r="AF11" s="34"/>
      <c r="AG11" s="34"/>
      <c r="AH11" s="34">
        <f>V11</f>
        <v>652.1739130434783</v>
      </c>
      <c r="AI11" s="34"/>
    </row>
    <row r="12" spans="1:35" ht="12.75">
      <c r="A12" s="31">
        <v>4</v>
      </c>
      <c r="B12" s="32"/>
      <c r="C12" s="32">
        <v>5</v>
      </c>
      <c r="D12" s="32"/>
      <c r="E12" s="33" t="s">
        <v>73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>
        <f t="shared" si="0"/>
        <v>1000</v>
      </c>
      <c r="V12" s="34">
        <f t="shared" si="1"/>
        <v>1086.9565217391305</v>
      </c>
      <c r="W12" s="35">
        <v>0.92</v>
      </c>
      <c r="X12" s="35">
        <v>220</v>
      </c>
      <c r="Y12" s="36">
        <f t="shared" si="2"/>
        <v>4.940711462450593</v>
      </c>
      <c r="Z12" s="38">
        <v>2.5</v>
      </c>
      <c r="AA12" s="38">
        <v>2.5</v>
      </c>
      <c r="AB12" s="38">
        <v>2.5</v>
      </c>
      <c r="AC12" s="35">
        <v>20</v>
      </c>
      <c r="AD12" s="35"/>
      <c r="AE12" s="39" t="s">
        <v>48</v>
      </c>
      <c r="AF12" s="34">
        <f>V12</f>
        <v>1086.9565217391305</v>
      </c>
      <c r="AG12" s="34"/>
      <c r="AH12" s="34"/>
      <c r="AI12" s="34"/>
    </row>
    <row r="13" spans="1:35" ht="12.75">
      <c r="A13" s="31">
        <v>5</v>
      </c>
      <c r="B13" s="32"/>
      <c r="C13" s="32">
        <v>10</v>
      </c>
      <c r="D13" s="32"/>
      <c r="E13" s="33" t="s">
        <v>73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f t="shared" si="0"/>
        <v>2000</v>
      </c>
      <c r="V13" s="34">
        <f t="shared" si="1"/>
        <v>2173.913043478261</v>
      </c>
      <c r="W13" s="35">
        <v>0.92</v>
      </c>
      <c r="X13" s="35">
        <v>220</v>
      </c>
      <c r="Y13" s="36">
        <f t="shared" si="2"/>
        <v>9.881422924901186</v>
      </c>
      <c r="Z13" s="38">
        <v>2.5</v>
      </c>
      <c r="AA13" s="38">
        <v>2.5</v>
      </c>
      <c r="AB13" s="38">
        <v>2.5</v>
      </c>
      <c r="AC13" s="35">
        <v>20</v>
      </c>
      <c r="AD13" s="35"/>
      <c r="AE13" s="39" t="s">
        <v>48</v>
      </c>
      <c r="AF13" s="34"/>
      <c r="AG13" s="34">
        <f>V13</f>
        <v>2173.913043478261</v>
      </c>
      <c r="AH13" s="34"/>
      <c r="AI13" s="34"/>
    </row>
    <row r="14" spans="1:35" ht="12.75">
      <c r="A14" s="31">
        <v>6</v>
      </c>
      <c r="B14" s="32"/>
      <c r="C14" s="32">
        <v>10</v>
      </c>
      <c r="D14" s="32"/>
      <c r="E14" s="33" t="s">
        <v>73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>
        <f t="shared" si="0"/>
        <v>2000</v>
      </c>
      <c r="V14" s="34">
        <f t="shared" si="1"/>
        <v>2173.913043478261</v>
      </c>
      <c r="W14" s="35">
        <v>0.92</v>
      </c>
      <c r="X14" s="35">
        <v>220</v>
      </c>
      <c r="Y14" s="36">
        <f t="shared" si="2"/>
        <v>9.881422924901186</v>
      </c>
      <c r="Z14" s="38">
        <v>2.5</v>
      </c>
      <c r="AA14" s="38">
        <v>2.5</v>
      </c>
      <c r="AB14" s="38">
        <v>2.5</v>
      </c>
      <c r="AC14" s="35">
        <v>20</v>
      </c>
      <c r="AD14" s="35"/>
      <c r="AE14" s="39" t="s">
        <v>48</v>
      </c>
      <c r="AF14" s="34"/>
      <c r="AG14" s="34"/>
      <c r="AH14" s="34">
        <f>V14</f>
        <v>2173.913043478261</v>
      </c>
      <c r="AI14" s="34"/>
    </row>
    <row r="15" spans="1:35" ht="12.75">
      <c r="A15" s="31">
        <v>7</v>
      </c>
      <c r="B15" s="32"/>
      <c r="C15" s="32"/>
      <c r="D15" s="32"/>
      <c r="E15" s="33" t="s">
        <v>88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>
        <f>'QFLE7-0'!T18</f>
        <v>5900</v>
      </c>
      <c r="V15" s="34">
        <f>'QFLE7-0'!U18</f>
        <v>6413.04347826087</v>
      </c>
      <c r="W15" s="40">
        <f>'QFLE7-0'!V18</f>
        <v>0.92</v>
      </c>
      <c r="X15" s="41">
        <v>380</v>
      </c>
      <c r="Y15" s="36">
        <f>V15/(380*SQRT(3))</f>
        <v>9.743611522364967</v>
      </c>
      <c r="Z15" s="38" t="s">
        <v>79</v>
      </c>
      <c r="AA15" s="38">
        <v>4</v>
      </c>
      <c r="AB15" s="38">
        <v>4</v>
      </c>
      <c r="AC15" s="41">
        <v>25</v>
      </c>
      <c r="AD15" s="35"/>
      <c r="AE15" s="39" t="s">
        <v>48</v>
      </c>
      <c r="AF15" s="34"/>
      <c r="AG15" s="34"/>
      <c r="AH15" s="34"/>
      <c r="AI15" s="34">
        <f>V15</f>
        <v>6413.04347826087</v>
      </c>
    </row>
    <row r="16" spans="1:35" ht="12.75">
      <c r="A16" s="31">
        <v>8</v>
      </c>
      <c r="B16" s="32"/>
      <c r="C16" s="32"/>
      <c r="D16" s="32"/>
      <c r="E16" s="33" t="s">
        <v>64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5"/>
      <c r="X16" s="35"/>
      <c r="Y16" s="36"/>
      <c r="Z16" s="38"/>
      <c r="AA16" s="38"/>
      <c r="AB16" s="38"/>
      <c r="AC16" s="35"/>
      <c r="AD16" s="35"/>
      <c r="AE16" s="39"/>
      <c r="AF16" s="34"/>
      <c r="AG16" s="34"/>
      <c r="AH16" s="34"/>
      <c r="AI16" s="34"/>
    </row>
    <row r="17" spans="1:35" ht="12.75">
      <c r="A17" s="31">
        <v>9</v>
      </c>
      <c r="B17" s="32"/>
      <c r="C17" s="32"/>
      <c r="D17" s="32"/>
      <c r="E17" s="33" t="s">
        <v>64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5"/>
      <c r="X17" s="35"/>
      <c r="Y17" s="36"/>
      <c r="Z17" s="38"/>
      <c r="AA17" s="38"/>
      <c r="AB17" s="38"/>
      <c r="AC17" s="35"/>
      <c r="AD17" s="35"/>
      <c r="AE17" s="39"/>
      <c r="AF17" s="34"/>
      <c r="AG17" s="34"/>
      <c r="AH17" s="34"/>
      <c r="AI17" s="34"/>
    </row>
    <row r="18" spans="1:35" ht="12.75">
      <c r="A18" s="31">
        <v>10</v>
      </c>
      <c r="B18" s="32"/>
      <c r="C18" s="32"/>
      <c r="D18" s="32"/>
      <c r="E18" s="33" t="s">
        <v>64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5"/>
      <c r="X18" s="35"/>
      <c r="Y18" s="36"/>
      <c r="Z18" s="38"/>
      <c r="AA18" s="38"/>
      <c r="AB18" s="38"/>
      <c r="AC18" s="35"/>
      <c r="AD18" s="35"/>
      <c r="AE18" s="39"/>
      <c r="AF18" s="34"/>
      <c r="AG18" s="34"/>
      <c r="AH18" s="34"/>
      <c r="AI18" s="34"/>
    </row>
    <row r="19" spans="1:35" ht="12.75">
      <c r="A19" s="43" t="s">
        <v>65</v>
      </c>
      <c r="B19" s="43"/>
      <c r="C19" s="43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>
        <f>SUM(U9:U18)</f>
        <v>13076</v>
      </c>
      <c r="V19" s="45">
        <f>SUM(V9:V18)</f>
        <v>14213.043478260872</v>
      </c>
      <c r="W19" s="46">
        <v>0.92</v>
      </c>
      <c r="X19" s="46">
        <v>380</v>
      </c>
      <c r="Y19" s="47">
        <f>V19/(380*SQRT(3))</f>
        <v>21.59448546888887</v>
      </c>
      <c r="Z19" s="45" t="s">
        <v>80</v>
      </c>
      <c r="AA19" s="45">
        <v>6</v>
      </c>
      <c r="AB19" s="45">
        <v>6</v>
      </c>
      <c r="AC19" s="46">
        <v>32</v>
      </c>
      <c r="AD19" s="48"/>
      <c r="AE19" s="46" t="s">
        <v>48</v>
      </c>
      <c r="AF19" s="49">
        <f>SUM(AF9:AF18)</f>
        <v>2173.913043478261</v>
      </c>
      <c r="AG19" s="49">
        <f>SUM(AG9:AG18)</f>
        <v>2800</v>
      </c>
      <c r="AH19" s="49">
        <f>SUM(AH9:AH18)</f>
        <v>2826.086956521739</v>
      </c>
      <c r="AI19" s="49">
        <f>SUM(AI9:AI18)</f>
        <v>6413.04347826087</v>
      </c>
    </row>
  </sheetData>
  <sheetProtection selectLockedCells="1" selectUnlockedCells="1"/>
  <mergeCells count="31">
    <mergeCell ref="A1:AI2"/>
    <mergeCell ref="A3:AI3"/>
    <mergeCell ref="A4:A7"/>
    <mergeCell ref="B4:B7"/>
    <mergeCell ref="C4:D7"/>
    <mergeCell ref="E4:T7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AF4:AI7"/>
    <mergeCell ref="E8:J8"/>
    <mergeCell ref="E9:T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A19:B19"/>
    <mergeCell ref="E19:T1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p_modena@hotmail.com</cp:lastModifiedBy>
  <cp:lastPrinted>2013-01-16T15:48:15Z</cp:lastPrinted>
  <dcterms:created xsi:type="dcterms:W3CDTF">2008-07-30T20:20:09Z</dcterms:created>
  <dcterms:modified xsi:type="dcterms:W3CDTF">2016-01-21T19:59:48Z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