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RUMADA" sheetId="1" r:id="rId1"/>
    <sheet name="TERREO" sheetId="2" r:id="rId2"/>
    <sheet name="1 PAV" sheetId="3" r:id="rId3"/>
    <sheet name="2 PAV" sheetId="4" r:id="rId4"/>
    <sheet name="BARRILETE" sheetId="5" r:id="rId5"/>
  </sheets>
  <definedNames>
    <definedName name="_xlnm.Print_Area" localSheetId="2">'1 PAV'!$A$1:$M$80</definedName>
    <definedName name="_xlnm.Print_Titles" localSheetId="2">'1 PAV'!$5:$8</definedName>
    <definedName name="_xlnm.Print_Area" localSheetId="3">'2 PAV'!$A$1:$M$79</definedName>
    <definedName name="_xlnm.Print_Titles" localSheetId="3">'2 PAV'!$5:$8</definedName>
    <definedName name="_xlnm.Print_Titles" localSheetId="4">'BARRILETE'!$5:$8</definedName>
    <definedName name="_xlnm.Print_Area" localSheetId="0">'PRUMADA'!$A$1:$K$34</definedName>
    <definedName name="_xlnm.Print_Titles" localSheetId="0">'PRUMADA'!$5:$8</definedName>
    <definedName name="_xlnm.Print_Area" localSheetId="1">'TERREO'!$A$1:$M$75</definedName>
    <definedName name="_xlnm.Print_Titles" localSheetId="1">'TERREO'!$5:$8</definedName>
    <definedName name="_xlnm.Print_Area" localSheetId="0">'PRUMADA'!$A$1:$K$34</definedName>
    <definedName name="_xlnm.Print_Titles" localSheetId="0">'PRUMADA'!$5:$8</definedName>
    <definedName name="_xlnm.Print_Area" localSheetId="1">'TERREO'!$A$1:$M$75</definedName>
    <definedName name="_xlnm.Print_Titles" localSheetId="1">'TERREO'!$5:$8</definedName>
    <definedName name="_xlnm.Print_Area" localSheetId="2">'1 PAV'!$A$1:$M$80</definedName>
    <definedName name="_xlnm.Print_Titles" localSheetId="2">'1 PAV'!$5:$8</definedName>
    <definedName name="_xlnm.Print_Area" localSheetId="3">'2 PAV'!$A$1:$M$79</definedName>
    <definedName name="_xlnm.Print_Titles" localSheetId="3">'2 PAV'!$5:$8</definedName>
    <definedName name="_xlnm.Print_Titles" localSheetId="4">'BARRILETE'!$5:$8</definedName>
  </definedNames>
  <calcPr fullCalcOnLoad="1"/>
</workbook>
</file>

<file path=xl/sharedStrings.xml><?xml version="1.0" encoding="utf-8"?>
<sst xmlns="http://schemas.openxmlformats.org/spreadsheetml/2006/main" count="1161" uniqueCount="340">
  <si>
    <t>Unidade: IFG - BLOCO ACADÊMICO - PRUMADA</t>
  </si>
  <si>
    <t>Endereço: SENADOR CANEDO</t>
  </si>
  <si>
    <t>Área:</t>
  </si>
  <si>
    <t>m²</t>
  </si>
  <si>
    <t>Data:</t>
  </si>
  <si>
    <t>JANEIRO DE 2016</t>
  </si>
  <si>
    <t>Valor por (R$/m²):</t>
  </si>
  <si>
    <t xml:space="preserve">Processo: </t>
  </si>
  <si>
    <t>RELAÇÃO DE ITENS DA OBRA/SERVIÇO</t>
  </si>
  <si>
    <t>ITEM</t>
  </si>
  <si>
    <t>DADOS</t>
  </si>
  <si>
    <t>CUSTO UNITÁRIO</t>
  </si>
  <si>
    <t>CUSTO DO ITEM</t>
  </si>
  <si>
    <t>Nº</t>
  </si>
  <si>
    <t>DESCRIÇÃO</t>
  </si>
  <si>
    <t>UNID.</t>
  </si>
  <si>
    <t>QUANT</t>
  </si>
  <si>
    <t>M.O</t>
  </si>
  <si>
    <t>MAT</t>
  </si>
  <si>
    <t>TOTAL</t>
  </si>
  <si>
    <t>1</t>
  </si>
  <si>
    <t>Água-fria</t>
  </si>
  <si>
    <t>1.1</t>
  </si>
  <si>
    <t>TUBO, PVC, SOLDÁVEL, DN 32MM, INSTALADO EM RAMAL OU SUB-RAMAL DE ÁGUA - FORNECIMENTO E INSTALAÇÃO</t>
  </si>
  <si>
    <t>m</t>
  </si>
  <si>
    <t xml:space="preserve">SINAPI 89357 </t>
  </si>
  <si>
    <t>1.2</t>
  </si>
  <si>
    <t>TUBO, PVC, SOLDÁVEL, DN 60MM, INSTALADO EM PRUMADA DE ÁGUA - FORNECIMENTO E INSTALACAO</t>
  </si>
  <si>
    <t>SINAPI 89450</t>
  </si>
  <si>
    <t>1.3</t>
  </si>
  <si>
    <t>JOELHO 90 GRAUS, PVC, SOLDÁVEL, DN 32MM, INSTALADO EM PRUMADA DE ÁGUA - FORNECIMENTO E INSTALAÇÃO</t>
  </si>
  <si>
    <t>Pç</t>
  </si>
  <si>
    <t>SINAPI 89367</t>
  </si>
  <si>
    <t>1.4</t>
  </si>
  <si>
    <t>JOELHO 90 GRAUS, PVC, SOLDÁVEL, DN 60MM, INSTALADO EM PRUMADA DE ÁGUA - FORNECIMENTO E INSTALAÇÃO</t>
  </si>
  <si>
    <t xml:space="preserve">SINAPI 89505 </t>
  </si>
  <si>
    <t>1.5</t>
  </si>
  <si>
    <t>JOELHO 90 GRAUS, PVC, SOLDÁVEL, DN 75MM, INSTALADO EM PRUMADA DE ÁGUA - FORNECIMENTO E INSTALAÇÃO</t>
  </si>
  <si>
    <t>SINAPI 89513</t>
  </si>
  <si>
    <t>1.6</t>
  </si>
  <si>
    <t>TE, PVC, SOLDÁVEL, DN 60MM, INSTALADO EM PRUMADA DE ÁGUA FORNECIMENTO E INSTALAÇÃO</t>
  </si>
  <si>
    <t>SINAPI 89628</t>
  </si>
  <si>
    <t>1.7</t>
  </si>
  <si>
    <t>TÊ DE REDUÇÃO, PVC, SOLDÁVEL, DN 75MM X 60MM, INSTALADO EM PRUMADA DE ÁGUA - FORNECIMENTO E INSTALAÇÃO</t>
  </si>
  <si>
    <t>COTAÇÃO</t>
  </si>
  <si>
    <t>1.8</t>
  </si>
  <si>
    <t>1.9</t>
  </si>
  <si>
    <t>BUCHA DE REDUÇÃO SOLDÁVEL CURTA, PVC, DN 60X50</t>
  </si>
  <si>
    <t xml:space="preserve">SINAPI 89605 </t>
  </si>
  <si>
    <t>2</t>
  </si>
  <si>
    <t>Água Pluvial</t>
  </si>
  <si>
    <t>2.1</t>
  </si>
  <si>
    <t>TUBO PVC, SÉRIE R, ÁGUA PLUVIAL, DN 100 MM, FORNECIDO E INSTALADO</t>
  </si>
  <si>
    <t>SINAPI 89578</t>
  </si>
  <si>
    <t>2.2</t>
  </si>
  <si>
    <t>TUBO PVC, SÉRIE R, ÁGUA PLUVIAL, DN 150 MM, FORNECIDO E INSTALADO</t>
  </si>
  <si>
    <t>SINAPI 89580</t>
  </si>
  <si>
    <t>2.3</t>
  </si>
  <si>
    <t>LUVA SIMPLES, PVC, SERIE R, ÁGUA PLUVIAL, DN 100 MM, JUNTA ELÁSTICA, FORNECIDO E INSTALADO EM CONDUTORES VERTICAIS DE ÁGUAS PLUVIAIS</t>
  </si>
  <si>
    <t>SINAPI 89669</t>
  </si>
  <si>
    <t>2.4</t>
  </si>
  <si>
    <t>LUVA DE CORRER, PVC, SERIE R, ÁGUA PLUVIAL, DN 150 MM, JUNTA ELÁSTICA, FORNECIDO E INSTALADO EM CONDUTORES VERTICAIS DE ÁGUAS PLUVIAIS</t>
  </si>
  <si>
    <t>SINAPI 89679</t>
  </si>
  <si>
    <t>2.5</t>
  </si>
  <si>
    <t>CURVA LONGA 90 GRAUS, PVC, SERIE NORMAL, ESGOTO PREDIAL, DN 100 MM,</t>
  </si>
  <si>
    <t>SINAPI 89750</t>
  </si>
  <si>
    <t>2.6</t>
  </si>
  <si>
    <t>CURVA LONGA 90 GRAUS, PVC, SERIE NORMAL, ESGOTO PREDIAL, DN 150 MM,</t>
  </si>
  <si>
    <t xml:space="preserve">COTAÇÃO </t>
  </si>
  <si>
    <t>Rede de Esgoto</t>
  </si>
  <si>
    <t>3.1</t>
  </si>
  <si>
    <t>TUBO PVC, SERIE NORMAL, ESGOTO PREDIAL, DN 100 MM, FORNECIDO E INSTALADO EM RAMAL DE DESCARGA OU RAMAL DE ESGOTO SANITÁRIO.</t>
  </si>
  <si>
    <t>SINAPI 89714</t>
  </si>
  <si>
    <t>3.2</t>
  </si>
  <si>
    <t>TUBO PVC, SERIE NORMAL, ESGOTO PREDIAL, DN 50 MM, FORNECIDO E INSTALADO EM RAMAL DE DESCARGA OU RAMAL DE ESGOTO SANITÁRIO.</t>
  </si>
  <si>
    <t>SINAPI 89712</t>
  </si>
  <si>
    <t>3.3</t>
  </si>
  <si>
    <t>TERMINAL DE VENTILACAO DIAMETRO 50 MM</t>
  </si>
  <si>
    <t>AGETOP 081885</t>
  </si>
  <si>
    <t>CUSTO TOTAL DA PRUMADA</t>
  </si>
  <si>
    <t>CUSTO TOTAL DA EDIFICAÇÃO</t>
  </si>
  <si>
    <t xml:space="preserve">BDI (25%) </t>
  </si>
  <si>
    <t>CUSTO TOTAL DA OBRA</t>
  </si>
  <si>
    <t>Unidade: IFG - BLOCO ACADÊMICO - TÉRREO</t>
  </si>
  <si>
    <t>NOVEMBRO DE 2015</t>
  </si>
  <si>
    <t>TUBO, PVC, SOLDÁVEL, DN 25MM, INSTALADO EM RAMAL OU SUB-RAMAL DE ÁGUA - FORNECIMENTO E INSTALAÇÃO</t>
  </si>
  <si>
    <t>SINAPI 89356</t>
  </si>
  <si>
    <t>TUBO, PVC, SOLDÁVEL, DN 50MM, INSTALADO EM PRUMADA DE ÁGUA - FORNECIMENTO E INSTALACAO</t>
  </si>
  <si>
    <t>SINAPI 89449</t>
  </si>
  <si>
    <t>JOELHO 90 GRAUS, PVC, SOLDÁVEL, DN 25MM, INSTALADO EM RAMAL OU SUB-RAMAL DE ÁGUA FORNECIMENTO E INSTALAÇÃO</t>
  </si>
  <si>
    <t xml:space="preserve">SINAPI 89362 </t>
  </si>
  <si>
    <t>JOELHO 90 GRAUS, PVC, SOLDÁVEL, DN 32MM, INSTALADO EM RAMAL OU SUB-RAMAL DE ÁGUA FORNECIMENTO E INSTALAÇÃO</t>
  </si>
  <si>
    <t>JOELHO 90 GRAUS, PVC, SOLDÁVEL, DN 50MM, INSTALADO EM PRUMADA DE ÁGUA - FORNECIMENTO E INSTALAÇÃO</t>
  </si>
  <si>
    <t>SINAPI 89501</t>
  </si>
  <si>
    <t>TE, PVC, SOLDÁVEL, DN 25MM, INSTALADO EM PRUMADA DE ÁGUA FORNECIMENTO E INSTALAÇÃO</t>
  </si>
  <si>
    <t>SINAPI 89617</t>
  </si>
  <si>
    <t>TE, PVC, SOLDÁVEL, DN 50MM, INSTALADO EM PRUMADA DE ÁGUA FORNECIMENTO E INSTALAÇÃO</t>
  </si>
  <si>
    <t xml:space="preserve">SINAPI 89625 </t>
  </si>
  <si>
    <t>1.10</t>
  </si>
  <si>
    <t>TE, PVC, SOLDÁVEL, DN 32MM, INSTALADO EM PRUMADA DE ÁGUA FORNECIMENTO E INSTALAÇÃO</t>
  </si>
  <si>
    <t xml:space="preserve">SINAPI 89398 </t>
  </si>
  <si>
    <t>1.11</t>
  </si>
  <si>
    <t>TÊ DE REDUÇÃO, PVC, SOLDÁVEL, DN 32MM X 25MM, INSTALADO EM PRUMADA DE ÁGUA - FORNECIMENTO E INSTALAÇÃO</t>
  </si>
  <si>
    <t xml:space="preserve">SINAPI 89622 </t>
  </si>
  <si>
    <t>1.12</t>
  </si>
  <si>
    <t>TÊ DE REDUÇÃO, PVC, SOLDÁVEL, DN 50MM X 25MM, INSTALADO EM PRUMADA DE ÁGUA - FORNECIMENTO E INSTALAÇÃO</t>
  </si>
  <si>
    <t>SINAPI 89627</t>
  </si>
  <si>
    <t>1.13</t>
  </si>
  <si>
    <t>1.14</t>
  </si>
  <si>
    <t>JOELHO 90 GRAUS COM BUCHA DE LATÃO, PVC, SOLDÁVEL, DN 25MM, X 1/2'' INSTALADO EM RAMAL OU SUB-RAMAL DE ÁGUA - FORNECIMENTO E INSTALAÇÃO</t>
  </si>
  <si>
    <t>SINAPI 90373</t>
  </si>
  <si>
    <t>1.15</t>
  </si>
  <si>
    <t>JOELHO 90 GRAUS COM BUCHA DE LATÃO, PVC, SOLDÁVEL, DN 32MM, X 3/4'' INSTALADO EM RAMAL OU SUB-RAMAL DE ÁGUA - FORNECIMENTO E INSTALAÇÃO</t>
  </si>
  <si>
    <t>1.16</t>
  </si>
  <si>
    <t>REGISTRO DE GAVETA COM CANOPLA Ø 25MM (3/4") - FORNECIMENTO E INSTALAÇÃO</t>
  </si>
  <si>
    <t>SINAPI 73663</t>
  </si>
  <si>
    <t>1.17</t>
  </si>
  <si>
    <t>REGISTRO DE GAVETA COM CANOPLA Ø 32MM (1") - FORNECIMENTO E INSTALAÇÃO</t>
  </si>
  <si>
    <t>SINAPI 73797/001</t>
  </si>
  <si>
    <t>1.18</t>
  </si>
  <si>
    <t>ADAPTADOR CURTO COM BOLSA E ROSCA PARA REGISTRO, PVC, SOLDÁVEL, DN 25M M X 3/4, INSTALADO EM RAMAL OU SUB-RAMAL DE ÁGUA - FORNECIMENTO E INSTALAÇÃO</t>
  </si>
  <si>
    <t>SINAPI 89383</t>
  </si>
  <si>
    <t>1.19</t>
  </si>
  <si>
    <t>ADAPTADOR CURTO COM BOLSA E ROSCA PARA REGISTRO, PVC, SOLDÁVEL, DN 32M M X 1'', INSTALADO EM RAMAL OU SUB-RAMAL DE ÁGUA - FORNECIMENTO E INSTALAÇÃO</t>
  </si>
  <si>
    <t>SINAPI 89391</t>
  </si>
  <si>
    <t>1.20</t>
  </si>
  <si>
    <t>ADAPTADOR CURTO COM BOLSA E ROSCA PARA REGISTRO, PVC, SOLDÁVEL, DN 50MM X 1.1/2, INSTALADO EM PRUMADA DE ÁGUA - FORNECIMENTO E INSTALAÇÃO</t>
  </si>
  <si>
    <t>SINAPI 89595</t>
  </si>
  <si>
    <t>1.21</t>
  </si>
  <si>
    <t>ENGATE FLEXÍVEL EM METAL CROMADO, 1/2" X 40CM - FORNECIMENTO E INSTALAÇÃO</t>
  </si>
  <si>
    <t>SINAPI 86887</t>
  </si>
  <si>
    <t>1.22</t>
  </si>
  <si>
    <t>VÁLVULA DE DESCARGA DN 1 1/2''</t>
  </si>
  <si>
    <t>SINAPI 40729</t>
  </si>
  <si>
    <t>1.23</t>
  </si>
  <si>
    <t>1.24</t>
  </si>
  <si>
    <t>BUCHA DE REDUÇÃO SOLDÁVEL LONGA, PVC, DN 50X25</t>
  </si>
  <si>
    <t>AGETOP 081179</t>
  </si>
  <si>
    <t>1.25</t>
  </si>
  <si>
    <t>BUCHA DE REDUÇÃO SOLDÁVEL LONGA, PVC, DN 50X32</t>
  </si>
  <si>
    <t>AGETOP 081180</t>
  </si>
  <si>
    <t>1.26</t>
  </si>
  <si>
    <t>BUCHA DE REDUÇÃO SOLDÁVEL LONGA, PVC, DN 32X25</t>
  </si>
  <si>
    <t xml:space="preserve">SINAPI 89380 </t>
  </si>
  <si>
    <t>TUBO PVC, SERIE NORMAL, ESGOTO PREDIAL, DN 75 MM, FORNECIDO E INSTALADO EM RAMAL DE DESCARGA OU RAMAL DE ESGOTO SANITÁRIO.</t>
  </si>
  <si>
    <t>SINAPI 89713</t>
  </si>
  <si>
    <t>TUBO PVC, SERIE NORMAL, ESGOTO PREDIAL, DN 40 MM, FORNECIDO E INSTALADO EM RAMAL DE DESCARGA OU RAMAL DE ESGOTO SANITÁRIO.</t>
  </si>
  <si>
    <t>SINAPI 89711</t>
  </si>
  <si>
    <t>CORPO CX. SIFONADA DIAM. 150 X 150 X 50</t>
  </si>
  <si>
    <t>AGETOP 081663</t>
  </si>
  <si>
    <t>CORPO CX. SIFONADA DIAM. 150 X 185 X 75</t>
  </si>
  <si>
    <t>AGETOP 081664</t>
  </si>
  <si>
    <t>2.7</t>
  </si>
  <si>
    <t>GRELHA QUADRADA BRANCA DIAM. 150 MM</t>
  </si>
  <si>
    <t>AGETOP 081771</t>
  </si>
  <si>
    <t>2.8</t>
  </si>
  <si>
    <t>ADAPTADOR PARA VALVULA DE PIA,LAVAT.E TANQUE 40 MM</t>
  </si>
  <si>
    <t>AGETOP 082401</t>
  </si>
  <si>
    <t>2.9</t>
  </si>
  <si>
    <t>JOELHO 45 GRAUS, PVC, SERIE NORMAL, ESGOTO PREDIAL, DN 40 MM, JUNTA SOLDÁVEL, FORNECIDO E INSTALADO EM RAMAL DE DESCARGA OU RAMAL DE ESGOTO
SANITÁRIO.</t>
  </si>
  <si>
    <t>SINAPI 89726</t>
  </si>
  <si>
    <t>2.10</t>
  </si>
  <si>
    <t>JOELHO 90 GRAUS, PVC, SERIE NORMAL, ESGOTO PREDIAL, DN 40 MM, JUNTA SOLDÁVEL, FORNECIDO E INSTALADO EM RAMAL DE DESCARGA OU RAMAL DE ESGOTO
SANITÁRIO.</t>
  </si>
  <si>
    <t>SINAPI 89724</t>
  </si>
  <si>
    <t>2.11</t>
  </si>
  <si>
    <t>JOELHO 90 GRAUS C/ANEL 40 mm</t>
  </si>
  <si>
    <t>AGETOP 81927</t>
  </si>
  <si>
    <t>2.12</t>
  </si>
  <si>
    <t>SIFÃO DO TIPO FLEXÍVEL EM PVC 3/4" X 1.1/2" - FORNECIMENTO E INSTALAÇÃO</t>
  </si>
  <si>
    <t>SINAPI 86883</t>
  </si>
  <si>
    <t>2.13</t>
  </si>
  <si>
    <t>VALVULA P/LAVATORIO PVC DIAMETRO 1"</t>
  </si>
  <si>
    <t>AGETOP 080581</t>
  </si>
  <si>
    <t>2.14</t>
  </si>
  <si>
    <t>JOELHO 90 GRAUS, PVC, SERIE NORMAL, ESGOTO PREDIAL, DN 50 MM, JUNTA ELÁSTICA, FORNECIDO E INSTALADO EM RAMAL DE DESCARGA OU RAMAL DE ESGOTO
SANITÁRIO.</t>
  </si>
  <si>
    <t>SINAPI 89731</t>
  </si>
  <si>
    <t>2.15</t>
  </si>
  <si>
    <t>JOELHO 45 GRAUS, PVC, SERIE NORMAL, ESGOTO PREDIAL, DN 50 MM, JUNTA ELÁSTICA, FORNECIDO E INSTALADO EM RAMAL DE DESCARGA OU RAMAL DE ESGOTO
SANITÁRIO.</t>
  </si>
  <si>
    <t>SINAPI 89732</t>
  </si>
  <si>
    <t>2.16</t>
  </si>
  <si>
    <t>LUVA SIMPLES, PVC, SERIE NORMAL, ESGOTO PREDIAL, DN 50 MM, JUNTA ELÁSTICA, FORNECIDO E INSTALADO EM RAMAL DE DESCARGA OU RAMAL DE ESGOTO SAN
ITÁRIO.</t>
  </si>
  <si>
    <t>SINAPI 89753</t>
  </si>
  <si>
    <t>2.17</t>
  </si>
  <si>
    <t>CURVA CURTA 90 GRAUS, PVC, SERIE NORMAL, ESGOTO PREDIAL, DN 100 MM, JUNTA ELÁSTICA, FORNECIDO E INSTALADO EM PRUMADA DE ESGOTO SANITÁRIO OU VENTILAÇÃO.</t>
  </si>
  <si>
    <t>SINAPI 89811</t>
  </si>
  <si>
    <t>2.18</t>
  </si>
  <si>
    <t>CURVA LONGA 90 GRAUS, PVC, SERIE NORMAL, ESGOTO PREDIAL, DN 50 MM, JUNTA ELÁSTICA, FORNECIDO E INSTALADO EM RAMAL DE DESCARGA OU RAMAL DE ES
GOTO SANITÁRIO.</t>
  </si>
  <si>
    <t>SINAPI 89735</t>
  </si>
  <si>
    <t>2.19</t>
  </si>
  <si>
    <t>JUNÇÃO SIMPLES, PVC, SERIE NORMAL, ESGOTO PREDIAL, DN 100 X 100 MM</t>
  </si>
  <si>
    <t>SINAPI 89797</t>
  </si>
  <si>
    <t>2.20</t>
  </si>
  <si>
    <t>JUNÇÃO SIMPLES, PVC, SERIE R, ÁGUA PLUVIAL, DN 100 X 75 MM, JUNTA ELÁSTICA, FORNECIDO E INSTALADO EM RAMAL DE ENCAMINHAMENTO.</t>
  </si>
  <si>
    <t>SINAPI 89569</t>
  </si>
  <si>
    <t>2.21</t>
  </si>
  <si>
    <t>JUNCAO SIMPLES DIAM. 100 X 50 MM</t>
  </si>
  <si>
    <t>AGETOP 081973</t>
  </si>
  <si>
    <t>2.22</t>
  </si>
  <si>
    <t>JUNCAO SIMPLES DIAMETRO 50 X 50 MM</t>
  </si>
  <si>
    <t>AGETOP 081970</t>
  </si>
  <si>
    <t>2.23</t>
  </si>
  <si>
    <t>JUNÇÃO SIMPLES, PVC, SERIE R, ÁGUA PLUVIAL, DN 40 MM, JUNTA SOLDÁVEL, FORNECIDO E INSTALADO EM RAMAL DE ENCAMINHAMENTO.</t>
  </si>
  <si>
    <t>SINAPI 89561</t>
  </si>
  <si>
    <t>2.24</t>
  </si>
  <si>
    <t>JUNCAO SIMPLES DIAM. 75 X 50 MM</t>
  </si>
  <si>
    <t>AGETOP 081971</t>
  </si>
  <si>
    <t>2.25</t>
  </si>
  <si>
    <t>LUVA SIMPLES, PVC, SERIE NORMAL, ESGOTO PREDIAL, DN 100 MM, JUNTA ELÁSTICA, FORNECIDO E INSTALADO EM RAMAL DE DESCARGA OU RAMAL DE ESGOTO SANITÁRIO</t>
  </si>
  <si>
    <t>SINAPI 89778</t>
  </si>
  <si>
    <t>2.26</t>
  </si>
  <si>
    <t>JOELHO 90 GRAUS, PVC, SERIE NORMAL, ESGOTO PREDIAL, DN 100 MM, JUNTA E LÁSTICA, FORNECIDO E INSTALADO EM RAMAL DE DESCARGA OU RAMAL DE ESGOTO
SANITÁRIO.</t>
  </si>
  <si>
    <t>SINAPI 89744</t>
  </si>
  <si>
    <t>2.27</t>
  </si>
  <si>
    <t>ANEL DE VEDAÇÃO PARA VASO SANITÁRIO</t>
  </si>
  <si>
    <t>AGETOP 080510</t>
  </si>
  <si>
    <t>2.28</t>
  </si>
  <si>
    <t>JOELHO 45 GRAUS, PVC, SERIE NORMAL, ESGOTO PREDIAL, DN 100 MM, JUNTA E LÁSTICA, FORNECIDO E INSTALADO EM PRUMADA DE ESGOTO SANITÁRIO OU VENTI
LAÇÃO.</t>
  </si>
  <si>
    <t>SINAPI 89810</t>
  </si>
  <si>
    <t>2.29</t>
  </si>
  <si>
    <t>JOELHO 45 GRAUS, PVC, SERIE NORMAL, ESGOTO PREDIAL, DN 75 MM, JUNTA ELÁSTICA, FORNECIDO E INSTALADO EM PRUMADA DE ESGOTO SANITÁRIO OU VENTILAÇÃO.</t>
  </si>
  <si>
    <t>SINAPI 89806</t>
  </si>
  <si>
    <t>2.30</t>
  </si>
  <si>
    <t>REDUÇÃO EXCÊNTRICA, PVC, SERIE R, ÁGUA PLUVIAL, DN 75 X 50 MM, JUNTA E LÁSTICA, FORNECIDO E INSTALADO EM CONDUTORES VERTICAIS DE ÁGUAS PLUVIAIS.</t>
  </si>
  <si>
    <t>SINAPI 89665</t>
  </si>
  <si>
    <t>2.31</t>
  </si>
  <si>
    <t>TE SANITARIO DIAMETRO 50 X 50 MM</t>
  </si>
  <si>
    <t>AGETOP 082230</t>
  </si>
  <si>
    <t>2.32</t>
  </si>
  <si>
    <t>TE SANITARIO DIAMETRO 75 X 50 MM</t>
  </si>
  <si>
    <t>AGETOP 082231</t>
  </si>
  <si>
    <t>2.33</t>
  </si>
  <si>
    <t>CUBA DE EMBUTIR OVAL EM LOUÇA BRANCA, 35 X 50CM OU EQUIVALENTE - FORNECIMENTO E INSTALAÇÃO.</t>
  </si>
  <si>
    <t>SINAPI 86901</t>
  </si>
  <si>
    <t>2.34</t>
  </si>
  <si>
    <t>LAVATÓRIO LOUÇA BRANCA COM COLUNA, 45 X 55CM OU EQUIVALENTE, PADRÃO MÉDIO - FORNECIMENTO E INSTALAÇÃO.</t>
  </si>
  <si>
    <t>SINAPI 86903</t>
  </si>
  <si>
    <t>2.35</t>
  </si>
  <si>
    <t>TANQUE DE LOUÇA BRANCA SUSPENSO, 18L OU EQUIVALENTE, INCLUSO SIFÃO TIPO GARRAFA EM METAL CROMADO, VÁLVULA METÁLICA E TORNEIRA DE METAL CROMADO PADRÃO MÉDIO - FORNECIMENTO E INSTALAÇÃO.</t>
  </si>
  <si>
    <t>SINAPI 86922</t>
  </si>
  <si>
    <t>2.36</t>
  </si>
  <si>
    <t>VASO SANITARIO SIFONADO LOUÇA BRANCA PADRAO POPULAR, COM CONJUNTO PARA FIXAÇAO PARA VASO SANITÁRIO COM PARAFUSO, ARRUELA E BUCHA - FORNECIME
NTO E INSTALACAO</t>
  </si>
  <si>
    <t>SINAPI 6021</t>
  </si>
  <si>
    <t>2.37</t>
  </si>
  <si>
    <t>LUVA SIMPLES, PVC, SERIE NORMAL, ESGOTO PREDIAL, DN 75 MM, JUNTA ELÁSTICA, FORNECIDO E INSTALADO EM RAMAL DE DESCARGA OU RAMAL DE ESGOTO SANITÁRIO.</t>
  </si>
  <si>
    <t>SINAPI 89774</t>
  </si>
  <si>
    <t>CUSTO TOTAL  DO TÉRREO</t>
  </si>
  <si>
    <t>Unidade: IFG - BLOCO ACADÊMICO - 1° PAVIMENTO</t>
  </si>
  <si>
    <t>TÊ PVC, SOLDÁVEL E COM BUCHA DE LATÃO DN 25MM, INSTALADO EM PRUMADA DE ÁGUA - FORNECIMENTO E INSTALAÇÃO</t>
  </si>
  <si>
    <t>SINAPI 90374</t>
  </si>
  <si>
    <t>BUCHA DE REDUÇÃO SOLDÁVEL CURTA, PVC, DN 32X25</t>
  </si>
  <si>
    <t>1.27</t>
  </si>
  <si>
    <t>TAMPA CEGA QUADRADA BRANCA DIAM. 150 MM</t>
  </si>
  <si>
    <t>AGETOP 082151</t>
  </si>
  <si>
    <t>CORPO RALO SECO CILINDRICO 100 X 40 MM</t>
  </si>
  <si>
    <t>AGETOP 081681</t>
  </si>
  <si>
    <t>GRELHA REDONDA BRANCA DIAM. 100 MM</t>
  </si>
  <si>
    <t>AGETOP 081790</t>
  </si>
  <si>
    <t>ADAPTADOR JUNTA ELAST.P/SIFÃO METAL.40 MM X 1.1/2"</t>
  </si>
  <si>
    <t>AGETOP 082402</t>
  </si>
  <si>
    <t>SIFAO P/PIA 1.1/2" X 2" METAL</t>
  </si>
  <si>
    <t>AGETOP 080670</t>
  </si>
  <si>
    <t>REDUÇÃO EXCÊNTRICA, PVC, SERIE R, ÁGUA PLUVIAL, DN 100 X 75 MM, JUNTA ELÁSTICA, FORNECIDO E INSTALADO EM RAMAL DE ENCAMINHAMENTO.</t>
  </si>
  <si>
    <t xml:space="preserve">CUBA DE EMBUTIR DE AÇO INOXIDÁVEL MÉDIA - FORNECIMENTO E INSTALAÇÃO. </t>
  </si>
  <si>
    <t>SINAPI 86900</t>
  </si>
  <si>
    <t>2.38</t>
  </si>
  <si>
    <t>2.39</t>
  </si>
  <si>
    <t>2.40</t>
  </si>
  <si>
    <t>2.41</t>
  </si>
  <si>
    <t>CUSTO TOTAL  DO 1° PAVIMENTO</t>
  </si>
  <si>
    <t>Unidade: IFG - BLOCO ACADÊMICO - 2° PAVIMENTO</t>
  </si>
  <si>
    <t>SINAPI 89363</t>
  </si>
  <si>
    <t>TE, PVC, SOLDÁVEL, DN 25MM (1/2''), COM BUCHA DE LATÃO, INSTALADO EM PRUMADA DE ÁGUA FORNECIMENTO E INSTALAÇÃO</t>
  </si>
  <si>
    <t>ADAPTADOR CURTO COM BOLSA E ROSCA PARA REGISTRO, PVC, SOLDÁVEL, DN 32MM X 1'', INSTALADO EM RAMAL OU SUB-RAMAL DE ÁGUA - FORNECIMENTO E INSTALAÇÃO</t>
  </si>
  <si>
    <t>CAIXA DE GORDURA E INSPEÇÃO EM PVC/ABS 19 LITROS COM TAMPA E PORTA TAMPA E CESTO DE LIMPEZA REMOVÍVEL</t>
  </si>
  <si>
    <t>AGETOP 081846</t>
  </si>
  <si>
    <t>BUCHA DE REDUCAO SOLD.CURTO 50 X 40 mm</t>
  </si>
  <si>
    <t>AGETOP 081164</t>
  </si>
  <si>
    <t>CURVA CURTA 90 GRAUS, PVC, SERIE NORMAL, ESGOTO PREDIAL, DN 40 MM, JUNTA SOLDÁVEL, FORNECIDO E INSTALADO EM RAMAL DE DESCARGA OU RAMAL DE ES
GOTO SANITÁRIO.</t>
  </si>
  <si>
    <t>SINAPI 89728</t>
  </si>
  <si>
    <t>JOELHO 90 GRAUS C/ANEL 50 MM</t>
  </si>
  <si>
    <t>AGETOP 081928</t>
  </si>
  <si>
    <t>TANQUE DE LOUÇA BRANCA SUSPENSO, 18L OU EQUIVALENTE, INCLUSO SIFÃO TIPO GARRAFA EM METAL CROMADO, VÁLVULA METÁLICA E TORNEIRA DE METAL CROMA
DO PADRÃO MÉDIO - FORNECIMENTO E INSTALAÇÃO.</t>
  </si>
  <si>
    <t>VASO SANITARIO SIFONADO LOUÇA BRANCA PADRAO POPULAR, COM CONJUNTO PARA FIXAÇAO PARA VASO SANITÁRIO COM PARAFUSO, ARRUELA E BUCHA - FORNECIMENTO E INSTALACAO</t>
  </si>
  <si>
    <t xml:space="preserve">CUSTO TOTAL  DO 2º PAVIMENTO </t>
  </si>
  <si>
    <t>Unidade: IFG - BLOCO ACADÊMICO - BARRILETE</t>
  </si>
  <si>
    <t>TUBO, PVC, SOLDÁVEL, DN 32MM, INSTALADO EM PRUMADA DE ÁGUA - FORNECIMENTO E INSTALACAO</t>
  </si>
  <si>
    <t xml:space="preserve">SINAPI 89451 </t>
  </si>
  <si>
    <t>TUBO, PVC, SOLDÁVEL, DN 75MM, INSTALADO EM PRUMADA DE ÁGUA - FORNECIMENTO E INSTALACAO</t>
  </si>
  <si>
    <t>TUBO, PVC, SOLDÁVEL, DN 85MM, INSTALADO EM PRUMADA DE ÁGUA - FORNECIMENTO E INSTALACAO</t>
  </si>
  <si>
    <t>TUBO, PVC, SOLDÁVEL, DN 110MM, INSTALADO EM PRUMADA DE ÁGUA - FORNECIMENTO E INSTALACAO</t>
  </si>
  <si>
    <t>JOELHO PVC SOLD 90G P/ AGUA FRIA PREDIAL 110 MM</t>
  </si>
  <si>
    <t>AGETOP 081328</t>
  </si>
  <si>
    <t>JOELHO PVC SOLD 90G P/ AGUA FRIA PREDIAL 85 MM</t>
  </si>
  <si>
    <t>SINAPI 89521</t>
  </si>
  <si>
    <t xml:space="preserve">SINAPI 89497 </t>
  </si>
  <si>
    <t>JOELHO 90 GRAUS, PVC, SOLDÁVEL, DN 75MM, INSTALADO EM RAMAL OU SUB-RAMAL DE ÁGUA FORNECIMENTO E INSTALAÇÃO</t>
  </si>
  <si>
    <t xml:space="preserve">SINAPI 89513 </t>
  </si>
  <si>
    <t>TE, PVC, SOLDÁVEL, DN 110MM, INSTALADO EM PRUMADA DE ÁGUA FORNECIMENTO E INSTALAÇÃO</t>
  </si>
  <si>
    <t>AGETOP 081409</t>
  </si>
  <si>
    <t>TE, PVC, SOLDÁVEL, DN 85MM, INSTALADO EM PRUMADA DE ÁGUA FORNECIMENTO E INSTALAÇÃO</t>
  </si>
  <si>
    <t>SINAPI 89631</t>
  </si>
  <si>
    <t>TE, PVC, SOLDÁVEL, DN 75MM, INSTALADO EM PRUMADA DE ÁGUA, FORNECIMENTO E INSTALAÇÃO</t>
  </si>
  <si>
    <t>SINAPI 89629</t>
  </si>
  <si>
    <t>TE DE REDUÇÃO, PVC, SOLDÁVEL, DN 50X32MM, INSTALADO EM PRUMADA DE ÁGUA FORNECIMENTO E INSTALAÇÃO</t>
  </si>
  <si>
    <t>AGETOP 081425</t>
  </si>
  <si>
    <t>BUCHA DE REDUÇÃO SOLDÁVEL CURTA 110X85 MM un</t>
  </si>
  <si>
    <t>AGETOP 081168</t>
  </si>
  <si>
    <t>BUCHA DE REDUÇÃO SOLDÁVEL CURTA 85 X 75 MM un</t>
  </si>
  <si>
    <t>AGETOP 081167</t>
  </si>
  <si>
    <t>BUCHA DE REDUÇÃO SOLDÁVEL CURTA 75 X 60 MM un</t>
  </si>
  <si>
    <t>AGETOP 081166</t>
  </si>
  <si>
    <t>BUCHA DE REDUÇÃO SOLDÁVEL CURTA 60X50 MM un</t>
  </si>
  <si>
    <t>BUCHA DE REDUÇÃO SOLDÁVEL CURTA 60X32 MM un</t>
  </si>
  <si>
    <t>AGETOP 081182</t>
  </si>
  <si>
    <t>BUCHA DE REDUÇÃO SOLDÁVEL CURTA 85 X 60 MM un</t>
  </si>
  <si>
    <t>BUCHA DE REDUÇÃO SOLDÁVEL CURTA 50X32 MM un</t>
  </si>
  <si>
    <t>VÁLVULA DE ESFERA 4''</t>
  </si>
  <si>
    <t>AGETOP 080983</t>
  </si>
  <si>
    <t>VÁLVULA DE ESFERA 3''</t>
  </si>
  <si>
    <t>AGETOP 080982</t>
  </si>
  <si>
    <t>ADAPTADOR CURTO COM BOLSA E ROSCA PARA REGISTRO, PVC, SOLDÁVEL, DN 110MM X 4'', INSTALADO EM PRUMADA DE ÁGUA FORNECIMENTO E INSTALAÇÃO.</t>
  </si>
  <si>
    <t>AGETOP 081073</t>
  </si>
  <si>
    <t>1.28</t>
  </si>
  <si>
    <t>ADAPTADOR SOLDAVEL CURTO C/BR P/REG. 85 X 3"</t>
  </si>
  <si>
    <t>SINAPI 89616</t>
  </si>
  <si>
    <t>1.29</t>
  </si>
  <si>
    <t>ADAPTADOR PVC SOLDAVEL COM FLANGES LIVRES PARA CAIXA D'AGUA 110MMX4"</t>
  </si>
  <si>
    <t>SINAPI 72796</t>
  </si>
  <si>
    <t>RALO SEMISFÉRICO EM FERRO FUNDIDO DN 150</t>
  </si>
  <si>
    <t>JOELHO 90 GRAUS, PVC, SERIE R, ÁGUA PLUVIAL, DN 100 MM, JUNTA ELÁSTICA FORNECIDO E INSTALADO EM CONDUTORES VERTICAIS DE ÁGUAS PLUVIAIS</t>
  </si>
  <si>
    <t>SINAPI 89584</t>
  </si>
  <si>
    <t>JOELHO 90 GRAUS, PVC, SERIE R, ÁGUA PLUVIAL, DN 150 MM, JUNTA ELÁSTICA, FORNECIDO E INSTALADO EM CONDUTORES VERTICAIS DE ÁGUAS PLUVIAIS</t>
  </si>
  <si>
    <t>SINAPI 89590</t>
  </si>
  <si>
    <t>TÊ, PVC, SERIE R, ÁGUA PLUVIAL, DN 100 X 100 MM, JUNTA ELÁSTICA, FORNECIDO E INSTALADO EM CONDUTORES VERTICAIS DE ÁGUAS PLUVIAIS</t>
  </si>
  <si>
    <t>SINAPI 89693</t>
  </si>
  <si>
    <t>TÊ, PVC, SERIE R, ÁGUA PLUVIAL, DN 150 X 100 MM, JUNTA ELÁSTICA, FORNECIDO E INSTALADO EM CONDUTORES VERTICAIS DE ÁGUAS PLUVIAIS</t>
  </si>
  <si>
    <t>SINAPI 89704</t>
  </si>
  <si>
    <t>REDUÇÃO EXCÊNTRICA, PVC, SERIE R, ÁGUA PLUVIAL, DN 150 X 100 MM,</t>
  </si>
  <si>
    <t>SINAPI 89681</t>
  </si>
  <si>
    <t>CUSTO TOTAL  DO BARRILETE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</si>
</sst>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#,##0.00"/>
    <numFmt numFmtId="167" formatCode="@"/>
    <numFmt numFmtId="168" formatCode="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1" fillId="4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6" borderId="0" applyNumberFormat="0" applyBorder="0" applyProtection="0">
      <alignment/>
    </xf>
    <xf numFmtId="164" fontId="1" fillId="7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9" borderId="0" applyNumberFormat="0" applyBorder="0" applyProtection="0">
      <alignment/>
    </xf>
    <xf numFmtId="164" fontId="1" fillId="10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 applyNumberFormat="0" applyFill="0" applyBorder="0" applyProtection="0">
      <alignment/>
    </xf>
    <xf numFmtId="164" fontId="7" fillId="4" borderId="0" applyNumberFormat="0" applyBorder="0" applyProtection="0">
      <alignment/>
    </xf>
    <xf numFmtId="164" fontId="8" fillId="0" borderId="3" applyNumberFormat="0" applyFill="0" applyProtection="0">
      <alignment/>
    </xf>
    <xf numFmtId="164" fontId="9" fillId="0" borderId="4" applyNumberFormat="0" applyFill="0" applyProtection="0">
      <alignment/>
    </xf>
    <xf numFmtId="164" fontId="10" fillId="0" borderId="5" applyNumberFormat="0" applyFill="0" applyProtection="0">
      <alignment/>
    </xf>
    <xf numFmtId="164" fontId="10" fillId="0" borderId="0" applyNumberFormat="0" applyFill="0" applyBorder="0" applyProtection="0">
      <alignment/>
    </xf>
    <xf numFmtId="164" fontId="11" fillId="7" borderId="1" applyNumberFormat="0" applyProtection="0">
      <alignment/>
    </xf>
    <xf numFmtId="164" fontId="12" fillId="0" borderId="6" applyNumberFormat="0" applyFill="0" applyProtection="0">
      <alignment/>
    </xf>
    <xf numFmtId="164" fontId="13" fillId="22" borderId="0" applyNumberFormat="0" applyBorder="0" applyProtection="0">
      <alignment/>
    </xf>
    <xf numFmtId="164" fontId="0" fillId="0" borderId="0">
      <alignment/>
      <protection/>
    </xf>
    <xf numFmtId="164" fontId="0" fillId="23" borderId="7" applyNumberFormat="0" applyProtection="0">
      <alignment/>
    </xf>
    <xf numFmtId="164" fontId="14" fillId="20" borderId="8" applyNumberFormat="0" applyProtection="0">
      <alignment/>
    </xf>
    <xf numFmtId="164" fontId="15" fillId="0" borderId="0" applyNumberFormat="0" applyFill="0" applyBorder="0" applyProtection="0">
      <alignment/>
    </xf>
    <xf numFmtId="165" fontId="0" fillId="0" borderId="0" applyFill="0" applyBorder="0" applyProtection="0">
      <alignment/>
    </xf>
    <xf numFmtId="164" fontId="16" fillId="0" borderId="0" applyNumberFormat="0" applyFill="0" applyBorder="0" applyProtection="0">
      <alignment/>
    </xf>
  </cellStyleXfs>
  <cellXfs count="9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8" fillId="0" borderId="9" xfId="0" applyFont="1" applyFill="1" applyBorder="1" applyAlignment="1">
      <alignment horizontal="left" vertical="center" wrapText="1"/>
    </xf>
    <xf numFmtId="165" fontId="18" fillId="0" borderId="10" xfId="15" applyFont="1" applyFill="1" applyBorder="1" applyAlignment="1" applyProtection="1">
      <alignment horizontal="left" vertical="center" wrapText="1"/>
      <protection/>
    </xf>
    <xf numFmtId="166" fontId="18" fillId="0" borderId="11" xfId="0" applyNumberFormat="1" applyFont="1" applyFill="1" applyBorder="1" applyAlignment="1">
      <alignment horizontal="right" vertical="center" wrapText="1"/>
    </xf>
    <xf numFmtId="166" fontId="18" fillId="0" borderId="12" xfId="0" applyNumberFormat="1" applyFont="1" applyFill="1" applyBorder="1" applyAlignment="1">
      <alignment vertical="center" wrapText="1"/>
    </xf>
    <xf numFmtId="164" fontId="18" fillId="0" borderId="10" xfId="0" applyFont="1" applyFill="1" applyBorder="1" applyAlignment="1">
      <alignment horizontal="left" vertical="center" wrapText="1"/>
    </xf>
    <xf numFmtId="167" fontId="18" fillId="0" borderId="13" xfId="0" applyNumberFormat="1" applyFont="1" applyFill="1" applyBorder="1" applyAlignment="1">
      <alignment horizontal="left" vertical="center" wrapText="1"/>
    </xf>
    <xf numFmtId="164" fontId="18" fillId="0" borderId="14" xfId="0" applyFont="1" applyFill="1" applyBorder="1" applyAlignment="1">
      <alignment horizontal="left" vertical="center" wrapText="1"/>
    </xf>
    <xf numFmtId="166" fontId="19" fillId="0" borderId="11" xfId="0" applyNumberFormat="1" applyFont="1" applyBorder="1" applyAlignment="1">
      <alignment/>
    </xf>
    <xf numFmtId="164" fontId="18" fillId="0" borderId="14" xfId="0" applyFont="1" applyFill="1" applyBorder="1" applyAlignment="1">
      <alignment vertical="center" wrapText="1"/>
    </xf>
    <xf numFmtId="166" fontId="19" fillId="0" borderId="13" xfId="0" applyNumberFormat="1" applyFont="1" applyBorder="1" applyAlignment="1">
      <alignment horizontal="left"/>
    </xf>
    <xf numFmtId="164" fontId="20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/>
    </xf>
    <xf numFmtId="164" fontId="21" fillId="0" borderId="0" xfId="0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vertical="top"/>
    </xf>
    <xf numFmtId="164" fontId="20" fillId="0" borderId="0" xfId="0" applyNumberFormat="1" applyFont="1" applyFill="1" applyBorder="1" applyAlignment="1">
      <alignment horizontal="center" vertical="top"/>
    </xf>
    <xf numFmtId="164" fontId="20" fillId="0" borderId="0" xfId="0" applyFont="1" applyAlignment="1">
      <alignment/>
    </xf>
    <xf numFmtId="164" fontId="22" fillId="0" borderId="15" xfId="0" applyFont="1" applyFill="1" applyBorder="1" applyAlignment="1">
      <alignment/>
    </xf>
    <xf numFmtId="164" fontId="23" fillId="0" borderId="16" xfId="0" applyFont="1" applyFill="1" applyBorder="1" applyAlignment="1">
      <alignment/>
    </xf>
    <xf numFmtId="164" fontId="23" fillId="0" borderId="17" xfId="0" applyFont="1" applyFill="1" applyBorder="1" applyAlignment="1">
      <alignment/>
    </xf>
    <xf numFmtId="164" fontId="24" fillId="0" borderId="17" xfId="0" applyFont="1" applyFill="1" applyBorder="1" applyAlignment="1">
      <alignment horizontal="right"/>
    </xf>
    <xf numFmtId="164" fontId="18" fillId="0" borderId="18" xfId="0" applyFont="1" applyFill="1" applyBorder="1" applyAlignment="1">
      <alignment horizontal="left"/>
    </xf>
    <xf numFmtId="164" fontId="18" fillId="0" borderId="19" xfId="0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left"/>
    </xf>
    <xf numFmtId="164" fontId="0" fillId="0" borderId="21" xfId="0" applyFont="1" applyFill="1" applyBorder="1" applyAlignment="1">
      <alignment/>
    </xf>
    <xf numFmtId="164" fontId="0" fillId="0" borderId="22" xfId="0" applyFont="1" applyFill="1" applyBorder="1" applyAlignment="1">
      <alignment horizontal="center"/>
    </xf>
    <xf numFmtId="164" fontId="0" fillId="0" borderId="23" xfId="0" applyFont="1" applyFill="1" applyBorder="1" applyAlignment="1">
      <alignment horizontal="right"/>
    </xf>
    <xf numFmtId="164" fontId="0" fillId="0" borderId="20" xfId="0" applyFont="1" applyFill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25" fillId="0" borderId="25" xfId="0" applyFont="1" applyFill="1" applyBorder="1" applyAlignment="1">
      <alignment horizontal="right" vertical="center"/>
    </xf>
    <xf numFmtId="164" fontId="25" fillId="0" borderId="26" xfId="0" applyFont="1" applyFill="1" applyBorder="1" applyAlignment="1">
      <alignment wrapText="1"/>
    </xf>
    <xf numFmtId="164" fontId="25" fillId="0" borderId="25" xfId="0" applyFont="1" applyFill="1" applyBorder="1" applyAlignment="1">
      <alignment horizontal="center" vertical="center"/>
    </xf>
    <xf numFmtId="166" fontId="25" fillId="0" borderId="27" xfId="0" applyNumberFormat="1" applyFont="1" applyFill="1" applyBorder="1" applyAlignment="1">
      <alignment horizontal="center"/>
    </xf>
    <xf numFmtId="166" fontId="25" fillId="0" borderId="28" xfId="0" applyNumberFormat="1" applyFont="1" applyFill="1" applyBorder="1" applyAlignment="1">
      <alignment horizontal="right"/>
    </xf>
    <xf numFmtId="166" fontId="25" fillId="0" borderId="29" xfId="0" applyNumberFormat="1" applyFont="1" applyFill="1" applyBorder="1" applyAlignment="1">
      <alignment horizontal="right"/>
    </xf>
    <xf numFmtId="166" fontId="25" fillId="0" borderId="30" xfId="0" applyNumberFormat="1" applyFont="1" applyFill="1" applyBorder="1" applyAlignment="1">
      <alignment horizontal="right"/>
    </xf>
    <xf numFmtId="166" fontId="25" fillId="0" borderId="31" xfId="0" applyNumberFormat="1" applyFont="1" applyFill="1" applyBorder="1" applyAlignment="1">
      <alignment horizontal="right"/>
    </xf>
    <xf numFmtId="166" fontId="25" fillId="0" borderId="27" xfId="0" applyNumberFormat="1" applyFont="1" applyFill="1" applyBorder="1" applyAlignment="1">
      <alignment horizontal="right"/>
    </xf>
    <xf numFmtId="166" fontId="18" fillId="0" borderId="0" xfId="0" applyNumberFormat="1" applyFont="1" applyAlignment="1">
      <alignment horizontal="center"/>
    </xf>
    <xf numFmtId="167" fontId="26" fillId="24" borderId="28" xfId="0" applyNumberFormat="1" applyFont="1" applyFill="1" applyBorder="1" applyAlignment="1">
      <alignment horizontal="right"/>
    </xf>
    <xf numFmtId="164" fontId="26" fillId="24" borderId="27" xfId="0" applyFont="1" applyFill="1" applyBorder="1" applyAlignment="1">
      <alignment wrapText="1"/>
    </xf>
    <xf numFmtId="166" fontId="26" fillId="24" borderId="32" xfId="0" applyNumberFormat="1" applyFont="1" applyFill="1" applyBorder="1" applyAlignment="1">
      <alignment horizontal="center"/>
    </xf>
    <xf numFmtId="166" fontId="27" fillId="24" borderId="27" xfId="0" applyNumberFormat="1" applyFont="1" applyFill="1" applyBorder="1" applyAlignment="1">
      <alignment horizontal="center"/>
    </xf>
    <xf numFmtId="166" fontId="26" fillId="24" borderId="31" xfId="0" applyNumberFormat="1" applyFont="1" applyFill="1" applyBorder="1" applyAlignment="1">
      <alignment horizontal="center"/>
    </xf>
    <xf numFmtId="166" fontId="26" fillId="24" borderId="29" xfId="0" applyNumberFormat="1" applyFont="1" applyFill="1" applyBorder="1" applyAlignment="1">
      <alignment horizontal="right"/>
    </xf>
    <xf numFmtId="166" fontId="26" fillId="24" borderId="27" xfId="0" applyNumberFormat="1" applyFont="1" applyFill="1" applyBorder="1" applyAlignment="1">
      <alignment horizontal="right"/>
    </xf>
    <xf numFmtId="166" fontId="26" fillId="24" borderId="25" xfId="0" applyNumberFormat="1" applyFont="1" applyFill="1" applyBorder="1" applyAlignment="1">
      <alignment horizontal="right"/>
    </xf>
    <xf numFmtId="166" fontId="26" fillId="24" borderId="33" xfId="0" applyNumberFormat="1" applyFont="1" applyFill="1" applyBorder="1" applyAlignment="1">
      <alignment horizontal="right"/>
    </xf>
    <xf numFmtId="166" fontId="18" fillId="24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25" fillId="0" borderId="27" xfId="0" applyFont="1" applyFill="1" applyBorder="1" applyAlignment="1">
      <alignment wrapText="1"/>
    </xf>
    <xf numFmtId="166" fontId="26" fillId="24" borderId="34" xfId="0" applyNumberFormat="1" applyFont="1" applyFill="1" applyBorder="1" applyAlignment="1">
      <alignment horizontal="right"/>
    </xf>
    <xf numFmtId="166" fontId="25" fillId="0" borderId="32" xfId="0" applyNumberFormat="1" applyFont="1" applyFill="1" applyBorder="1" applyAlignment="1">
      <alignment horizontal="right"/>
    </xf>
    <xf numFmtId="168" fontId="18" fillId="0" borderId="0" xfId="0" applyNumberFormat="1" applyFont="1" applyAlignment="1">
      <alignment horizontal="center"/>
    </xf>
    <xf numFmtId="164" fontId="25" fillId="0" borderId="26" xfId="0" applyFont="1" applyFill="1" applyBorder="1" applyAlignment="1">
      <alignment horizontal="left" wrapText="1"/>
    </xf>
    <xf numFmtId="164" fontId="25" fillId="24" borderId="25" xfId="0" applyFont="1" applyFill="1" applyBorder="1" applyAlignment="1">
      <alignment horizontal="right" vertical="center"/>
    </xf>
    <xf numFmtId="164" fontId="25" fillId="24" borderId="26" xfId="0" applyFont="1" applyFill="1" applyBorder="1" applyAlignment="1">
      <alignment wrapText="1"/>
    </xf>
    <xf numFmtId="166" fontId="25" fillId="24" borderId="27" xfId="0" applyNumberFormat="1" applyFont="1" applyFill="1" applyBorder="1" applyAlignment="1">
      <alignment horizontal="center"/>
    </xf>
    <xf numFmtId="166" fontId="25" fillId="24" borderId="28" xfId="0" applyNumberFormat="1" applyFont="1" applyFill="1" applyBorder="1" applyAlignment="1">
      <alignment horizontal="right"/>
    </xf>
    <xf numFmtId="166" fontId="25" fillId="24" borderId="31" xfId="0" applyNumberFormat="1" applyFont="1" applyFill="1" applyBorder="1" applyAlignment="1">
      <alignment horizontal="right"/>
    </xf>
    <xf numFmtId="166" fontId="25" fillId="24" borderId="27" xfId="0" applyNumberFormat="1" applyFont="1" applyFill="1" applyBorder="1" applyAlignment="1">
      <alignment horizontal="right"/>
    </xf>
    <xf numFmtId="166" fontId="25" fillId="24" borderId="25" xfId="0" applyNumberFormat="1" applyFont="1" applyFill="1" applyBorder="1" applyAlignment="1">
      <alignment horizontal="right"/>
    </xf>
    <xf numFmtId="166" fontId="25" fillId="24" borderId="29" xfId="0" applyNumberFormat="1" applyFont="1" applyFill="1" applyBorder="1" applyAlignment="1">
      <alignment horizontal="right"/>
    </xf>
    <xf numFmtId="166" fontId="25" fillId="24" borderId="33" xfId="0" applyNumberFormat="1" applyFont="1" applyFill="1" applyBorder="1" applyAlignment="1">
      <alignment horizontal="right"/>
    </xf>
    <xf numFmtId="168" fontId="18" fillId="24" borderId="0" xfId="0" applyNumberFormat="1" applyFont="1" applyFill="1" applyAlignment="1">
      <alignment horizontal="center"/>
    </xf>
    <xf numFmtId="166" fontId="0" fillId="25" borderId="0" xfId="0" applyNumberFormat="1" applyFont="1" applyFill="1" applyAlignment="1">
      <alignment/>
    </xf>
    <xf numFmtId="164" fontId="25" fillId="26" borderId="25" xfId="0" applyFont="1" applyFill="1" applyBorder="1" applyAlignment="1">
      <alignment horizontal="right" vertical="center"/>
    </xf>
    <xf numFmtId="164" fontId="25" fillId="0" borderId="30" xfId="0" applyFont="1" applyFill="1" applyBorder="1" applyAlignment="1">
      <alignment wrapText="1"/>
    </xf>
    <xf numFmtId="164" fontId="25" fillId="0" borderId="35" xfId="0" applyFont="1" applyFill="1" applyBorder="1" applyAlignment="1">
      <alignment horizontal="center" vertical="center"/>
    </xf>
    <xf numFmtId="164" fontId="25" fillId="0" borderId="33" xfId="0" applyFont="1" applyFill="1" applyBorder="1" applyAlignment="1">
      <alignment horizontal="center" vertical="center"/>
    </xf>
    <xf numFmtId="166" fontId="25" fillId="0" borderId="28" xfId="0" applyNumberFormat="1" applyFont="1" applyFill="1" applyBorder="1" applyAlignment="1">
      <alignment horizontal="right" vertical="center"/>
    </xf>
    <xf numFmtId="166" fontId="25" fillId="0" borderId="31" xfId="0" applyNumberFormat="1" applyFont="1" applyFill="1" applyBorder="1" applyAlignment="1">
      <alignment horizontal="right" vertical="center"/>
    </xf>
    <xf numFmtId="166" fontId="25" fillId="0" borderId="27" xfId="0" applyNumberFormat="1" applyFont="1" applyFill="1" applyBorder="1" applyAlignment="1">
      <alignment horizontal="right" vertical="center"/>
    </xf>
    <xf numFmtId="164" fontId="28" fillId="0" borderId="19" xfId="0" applyNumberFormat="1" applyFont="1" applyFill="1" applyBorder="1" applyAlignment="1">
      <alignment horizontal="right"/>
    </xf>
    <xf numFmtId="166" fontId="28" fillId="0" borderId="19" xfId="0" applyNumberFormat="1" applyFont="1" applyFill="1" applyBorder="1" applyAlignment="1">
      <alignment horizontal="center"/>
    </xf>
    <xf numFmtId="164" fontId="0" fillId="25" borderId="0" xfId="0" applyFont="1" applyFill="1" applyAlignment="1">
      <alignment/>
    </xf>
    <xf numFmtId="164" fontId="20" fillId="25" borderId="0" xfId="0" applyFont="1" applyFill="1" applyAlignment="1">
      <alignment/>
    </xf>
    <xf numFmtId="164" fontId="25" fillId="26" borderId="27" xfId="0" applyFont="1" applyFill="1" applyBorder="1" applyAlignment="1">
      <alignment wrapText="1"/>
    </xf>
    <xf numFmtId="164" fontId="25" fillId="26" borderId="25" xfId="0" applyFont="1" applyFill="1" applyBorder="1" applyAlignment="1">
      <alignment horizontal="center" vertical="center"/>
    </xf>
    <xf numFmtId="164" fontId="25" fillId="26" borderId="33" xfId="0" applyFont="1" applyFill="1" applyBorder="1" applyAlignment="1">
      <alignment horizontal="center" vertical="center"/>
    </xf>
    <xf numFmtId="166" fontId="25" fillId="26" borderId="28" xfId="0" applyNumberFormat="1" applyFont="1" applyFill="1" applyBorder="1" applyAlignment="1">
      <alignment horizontal="right" vertical="center"/>
    </xf>
    <xf numFmtId="166" fontId="25" fillId="26" borderId="31" xfId="0" applyNumberFormat="1" applyFont="1" applyFill="1" applyBorder="1" applyAlignment="1">
      <alignment horizontal="right" vertical="center"/>
    </xf>
    <xf numFmtId="166" fontId="25" fillId="26" borderId="27" xfId="0" applyNumberFormat="1" applyFont="1" applyFill="1" applyBorder="1" applyAlignment="1">
      <alignment horizontal="right" vertical="center"/>
    </xf>
    <xf numFmtId="168" fontId="18" fillId="26" borderId="0" xfId="0" applyNumberFormat="1" applyFont="1" applyFill="1" applyAlignment="1">
      <alignment horizontal="center"/>
    </xf>
    <xf numFmtId="166" fontId="0" fillId="26" borderId="0" xfId="0" applyNumberFormat="1" applyFont="1" applyFill="1" applyAlignment="1">
      <alignment/>
    </xf>
    <xf numFmtId="164" fontId="0" fillId="26" borderId="0" xfId="0" applyFont="1" applyFill="1" applyAlignment="1">
      <alignment/>
    </xf>
    <xf numFmtId="164" fontId="0" fillId="0" borderId="0" xfId="0" applyFont="1" applyBorder="1" applyAlignment="1">
      <alignment/>
    </xf>
    <xf numFmtId="164" fontId="25" fillId="26" borderId="26" xfId="0" applyFont="1" applyFill="1" applyBorder="1" applyAlignment="1">
      <alignment wrapText="1"/>
    </xf>
    <xf numFmtId="166" fontId="25" fillId="0" borderId="36" xfId="0" applyNumberFormat="1" applyFont="1" applyFill="1" applyBorder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Vírgula 2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view="pageBreakPreview" zoomScale="80" zoomScaleSheetLayoutView="80" workbookViewId="0" topLeftCell="A1">
      <selection activeCell="J14" sqref="J14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8.7109375" style="1" customWidth="1"/>
    <col min="12" max="16384" width="9.00390625" style="1" customWidth="1"/>
  </cols>
  <sheetData>
    <row r="1" spans="1:256" ht="12.7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5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47"/>
      <c r="G10" s="48"/>
      <c r="H10" s="49">
        <f>SUM(H11:H19)</f>
        <v>683.828545</v>
      </c>
      <c r="I10" s="47">
        <f>SUM(I11:I19)</f>
        <v>1631.41</v>
      </c>
      <c r="J10" s="50">
        <f>SUM(J11:J19)</f>
        <v>2315.2385449999997</v>
      </c>
      <c r="K10" s="5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54" customFormat="1" ht="22.5">
      <c r="A11" s="32" t="s">
        <v>22</v>
      </c>
      <c r="B11" s="33" t="s">
        <v>23</v>
      </c>
      <c r="C11" s="34" t="s">
        <v>24</v>
      </c>
      <c r="D11" s="35">
        <v>73</v>
      </c>
      <c r="E11" s="36">
        <f aca="true" t="shared" si="0" ref="E11:E16">G11*0.3</f>
        <v>5.688</v>
      </c>
      <c r="F11" s="39">
        <f aca="true" t="shared" si="1" ref="F11:F16">G11*0.7</f>
        <v>13.272</v>
      </c>
      <c r="G11" s="39">
        <v>18.96</v>
      </c>
      <c r="H11" s="36">
        <f aca="true" t="shared" si="2" ref="H11:H19">E11*D11</f>
        <v>415.224</v>
      </c>
      <c r="I11" s="39">
        <f aca="true" t="shared" si="3" ref="I11:I19">F11*D11</f>
        <v>968.856</v>
      </c>
      <c r="J11" s="40">
        <f aca="true" t="shared" si="4" ref="J11:J19">H11+I11</f>
        <v>1384.08</v>
      </c>
      <c r="K11" s="52" t="s">
        <v>25</v>
      </c>
      <c r="L11" s="53"/>
    </row>
    <row r="12" spans="1:12" s="54" customFormat="1" ht="22.5">
      <c r="A12" s="32" t="s">
        <v>26</v>
      </c>
      <c r="B12" s="33" t="s">
        <v>27</v>
      </c>
      <c r="C12" s="34" t="s">
        <v>24</v>
      </c>
      <c r="D12" s="35">
        <v>30</v>
      </c>
      <c r="E12" s="36">
        <f t="shared" si="0"/>
        <v>6.057000000000001</v>
      </c>
      <c r="F12" s="39">
        <f t="shared" si="1"/>
        <v>14.133000000000003</v>
      </c>
      <c r="G12" s="39">
        <v>20.19</v>
      </c>
      <c r="H12" s="36">
        <f t="shared" si="2"/>
        <v>181.71000000000004</v>
      </c>
      <c r="I12" s="39">
        <f t="shared" si="3"/>
        <v>423.99000000000007</v>
      </c>
      <c r="J12" s="40">
        <f t="shared" si="4"/>
        <v>605.7</v>
      </c>
      <c r="K12" s="52" t="s">
        <v>28</v>
      </c>
      <c r="L12"/>
    </row>
    <row r="13" spans="1:12" s="54" customFormat="1" ht="22.5">
      <c r="A13" s="32" t="s">
        <v>29</v>
      </c>
      <c r="B13" s="33" t="s">
        <v>30</v>
      </c>
      <c r="C13" s="34" t="s">
        <v>31</v>
      </c>
      <c r="D13" s="35">
        <v>1</v>
      </c>
      <c r="E13" s="36">
        <f t="shared" si="0"/>
        <v>2.1000000000000005</v>
      </c>
      <c r="F13" s="39">
        <f t="shared" si="1"/>
        <v>4.9</v>
      </c>
      <c r="G13" s="39">
        <v>7</v>
      </c>
      <c r="H13" s="36">
        <f t="shared" si="2"/>
        <v>2.1000000000000005</v>
      </c>
      <c r="I13" s="39">
        <f t="shared" si="3"/>
        <v>4.9</v>
      </c>
      <c r="J13" s="40">
        <f t="shared" si="4"/>
        <v>7.000000000000001</v>
      </c>
      <c r="K13" s="52" t="s">
        <v>32</v>
      </c>
      <c r="L13" s="53"/>
    </row>
    <row r="14" spans="1:12" s="54" customFormat="1" ht="22.5">
      <c r="A14" s="32" t="s">
        <v>33</v>
      </c>
      <c r="B14" s="33" t="s">
        <v>34</v>
      </c>
      <c r="C14" s="34" t="s">
        <v>31</v>
      </c>
      <c r="D14" s="35">
        <v>4</v>
      </c>
      <c r="E14" s="36">
        <f t="shared" si="0"/>
        <v>6.408</v>
      </c>
      <c r="F14" s="39">
        <f t="shared" si="1"/>
        <v>14.952000000000002</v>
      </c>
      <c r="G14" s="39">
        <v>21.36</v>
      </c>
      <c r="H14" s="36">
        <f t="shared" si="2"/>
        <v>25.632</v>
      </c>
      <c r="I14" s="39">
        <f t="shared" si="3"/>
        <v>59.80800000000001</v>
      </c>
      <c r="J14" s="40">
        <f t="shared" si="4"/>
        <v>85.44000000000001</v>
      </c>
      <c r="K14" s="52" t="s">
        <v>35</v>
      </c>
      <c r="L14"/>
    </row>
    <row r="15" spans="1:12" s="54" customFormat="1" ht="22.5">
      <c r="A15" s="32" t="s">
        <v>36</v>
      </c>
      <c r="B15" s="33" t="s">
        <v>37</v>
      </c>
      <c r="C15" s="34" t="s">
        <v>31</v>
      </c>
      <c r="D15" s="35">
        <v>1</v>
      </c>
      <c r="E15" s="36">
        <f t="shared" si="0"/>
        <v>14.811000000000002</v>
      </c>
      <c r="F15" s="39">
        <f t="shared" si="1"/>
        <v>34.559000000000005</v>
      </c>
      <c r="G15" s="39">
        <v>49.37</v>
      </c>
      <c r="H15" s="36">
        <f t="shared" si="2"/>
        <v>14.811000000000002</v>
      </c>
      <c r="I15" s="39">
        <f t="shared" si="3"/>
        <v>34.559000000000005</v>
      </c>
      <c r="J15" s="40">
        <f t="shared" si="4"/>
        <v>49.370000000000005</v>
      </c>
      <c r="K15" s="52" t="s">
        <v>38</v>
      </c>
      <c r="L15"/>
    </row>
    <row r="16" spans="1:12" s="54" customFormat="1" ht="26.25" customHeight="1">
      <c r="A16" s="32" t="s">
        <v>39</v>
      </c>
      <c r="B16" s="33" t="s">
        <v>40</v>
      </c>
      <c r="C16" s="34" t="s">
        <v>31</v>
      </c>
      <c r="D16" s="35">
        <v>2</v>
      </c>
      <c r="E16" s="36">
        <f t="shared" si="0"/>
        <v>11.202000000000004</v>
      </c>
      <c r="F16" s="39">
        <f t="shared" si="1"/>
        <v>26.138000000000005</v>
      </c>
      <c r="G16" s="39">
        <v>37.34</v>
      </c>
      <c r="H16" s="36">
        <f t="shared" si="2"/>
        <v>22.404000000000007</v>
      </c>
      <c r="I16" s="39">
        <f t="shared" si="3"/>
        <v>52.27600000000001</v>
      </c>
      <c r="J16" s="40">
        <f t="shared" si="4"/>
        <v>74.68000000000002</v>
      </c>
      <c r="K16" s="52" t="s">
        <v>41</v>
      </c>
      <c r="L16"/>
    </row>
    <row r="17" spans="1:256" ht="22.5">
      <c r="A17" s="32" t="s">
        <v>42</v>
      </c>
      <c r="B17" s="33" t="s">
        <v>43</v>
      </c>
      <c r="C17" s="34" t="s">
        <v>31</v>
      </c>
      <c r="D17" s="35">
        <v>1</v>
      </c>
      <c r="E17" s="36">
        <f>F17*0.1765</f>
        <v>8.918545</v>
      </c>
      <c r="F17" s="39">
        <v>50.53</v>
      </c>
      <c r="G17" s="39">
        <f>E17+F17</f>
        <v>59.448545</v>
      </c>
      <c r="H17" s="36">
        <f t="shared" si="2"/>
        <v>8.918545</v>
      </c>
      <c r="I17" s="39">
        <f t="shared" si="3"/>
        <v>50.53</v>
      </c>
      <c r="J17" s="40">
        <f t="shared" si="4"/>
        <v>59.448545</v>
      </c>
      <c r="K17" s="52" t="s">
        <v>44</v>
      </c>
      <c r="L17" s="5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>
      <c r="A18" s="32" t="s">
        <v>45</v>
      </c>
      <c r="B18" s="33" t="s">
        <v>40</v>
      </c>
      <c r="C18" s="34" t="s">
        <v>31</v>
      </c>
      <c r="D18" s="35">
        <v>1</v>
      </c>
      <c r="E18" s="36">
        <f>G18*0.3</f>
        <v>11.202000000000004</v>
      </c>
      <c r="F18" s="39">
        <f>G18*0.7</f>
        <v>26.138000000000005</v>
      </c>
      <c r="G18" s="39">
        <v>37.34</v>
      </c>
      <c r="H18" s="36">
        <f t="shared" si="2"/>
        <v>11.202000000000004</v>
      </c>
      <c r="I18" s="39">
        <f t="shared" si="3"/>
        <v>26.138000000000005</v>
      </c>
      <c r="J18" s="40">
        <f t="shared" si="4"/>
        <v>37.34000000000001</v>
      </c>
      <c r="K18" s="52" t="s">
        <v>41</v>
      </c>
      <c r="L18" s="5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2" t="s">
        <v>46</v>
      </c>
      <c r="B19" s="55" t="s">
        <v>47</v>
      </c>
      <c r="C19" s="34" t="s">
        <v>31</v>
      </c>
      <c r="D19" s="35">
        <v>1</v>
      </c>
      <c r="E19" s="36">
        <f>G19*0.15</f>
        <v>1.827</v>
      </c>
      <c r="F19" s="39">
        <f>G19*0.85</f>
        <v>10.353</v>
      </c>
      <c r="G19" s="39">
        <v>12.18</v>
      </c>
      <c r="H19" s="36">
        <f t="shared" si="2"/>
        <v>1.827</v>
      </c>
      <c r="I19" s="39">
        <f t="shared" si="3"/>
        <v>10.353</v>
      </c>
      <c r="J19" s="40">
        <f t="shared" si="4"/>
        <v>12.18</v>
      </c>
      <c r="K19" s="52" t="s">
        <v>48</v>
      </c>
      <c r="L19" s="5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42" t="s">
        <v>49</v>
      </c>
      <c r="B20" s="43" t="s">
        <v>50</v>
      </c>
      <c r="C20" s="44"/>
      <c r="D20" s="45"/>
      <c r="E20" s="46"/>
      <c r="F20" s="56"/>
      <c r="G20" s="48"/>
      <c r="H20" s="49">
        <f>SUM(H21:H26)</f>
        <v>1629.7504</v>
      </c>
      <c r="I20" s="47">
        <f>SUM(I21:I26)</f>
        <v>9234.940999999999</v>
      </c>
      <c r="J20" s="50">
        <f>SUM(J21:J26)</f>
        <v>10864.6914</v>
      </c>
      <c r="K20" s="5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1" s="54" customFormat="1" ht="23.25" customHeight="1">
      <c r="A21" s="32" t="s">
        <v>51</v>
      </c>
      <c r="B21" s="33" t="s">
        <v>52</v>
      </c>
      <c r="C21" s="34" t="s">
        <v>24</v>
      </c>
      <c r="D21" s="35">
        <v>25</v>
      </c>
      <c r="E21" s="36">
        <f aca="true" t="shared" si="5" ref="E21:E25">G21*0.15</f>
        <v>3.24</v>
      </c>
      <c r="F21" s="39">
        <f aca="true" t="shared" si="6" ref="F21:F25">G21*0.85</f>
        <v>18.36</v>
      </c>
      <c r="G21" s="40">
        <v>21.6</v>
      </c>
      <c r="H21" s="36">
        <f aca="true" t="shared" si="7" ref="H21:H26">E21*D21</f>
        <v>81</v>
      </c>
      <c r="I21" s="39">
        <f aca="true" t="shared" si="8" ref="I21:I26">F21*D21</f>
        <v>459</v>
      </c>
      <c r="J21" s="40">
        <f aca="true" t="shared" si="9" ref="J21:J26">H21+I21</f>
        <v>540</v>
      </c>
      <c r="K21" s="52" t="s">
        <v>53</v>
      </c>
    </row>
    <row r="22" spans="1:256" ht="23.25" customHeight="1">
      <c r="A22" s="32" t="s">
        <v>54</v>
      </c>
      <c r="B22" s="33" t="s">
        <v>55</v>
      </c>
      <c r="C22" s="34" t="s">
        <v>24</v>
      </c>
      <c r="D22" s="35">
        <v>140</v>
      </c>
      <c r="E22" s="36">
        <f t="shared" si="5"/>
        <v>6.435</v>
      </c>
      <c r="F22" s="39">
        <f t="shared" si="6"/>
        <v>36.464999999999996</v>
      </c>
      <c r="G22" s="57">
        <v>42.9</v>
      </c>
      <c r="H22" s="36">
        <f t="shared" si="7"/>
        <v>900.9</v>
      </c>
      <c r="I22" s="39">
        <f t="shared" si="8"/>
        <v>5105.099999999999</v>
      </c>
      <c r="J22" s="40">
        <f t="shared" si="9"/>
        <v>6005.999999999999</v>
      </c>
      <c r="K22" s="52" t="s">
        <v>56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5">
      <c r="A23" s="32" t="s">
        <v>57</v>
      </c>
      <c r="B23" s="33" t="s">
        <v>58</v>
      </c>
      <c r="C23" s="34" t="s">
        <v>31</v>
      </c>
      <c r="D23" s="35">
        <v>1</v>
      </c>
      <c r="E23" s="36">
        <f t="shared" si="5"/>
        <v>2.55</v>
      </c>
      <c r="F23" s="39">
        <f t="shared" si="6"/>
        <v>14.45</v>
      </c>
      <c r="G23" s="57">
        <v>17</v>
      </c>
      <c r="H23" s="36">
        <f t="shared" si="7"/>
        <v>2.55</v>
      </c>
      <c r="I23" s="39">
        <f t="shared" si="8"/>
        <v>14.45</v>
      </c>
      <c r="J23" s="40">
        <f t="shared" si="9"/>
        <v>17</v>
      </c>
      <c r="K23" s="58" t="s">
        <v>59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1" s="54" customFormat="1" ht="22.5">
      <c r="A24" s="32" t="s">
        <v>60</v>
      </c>
      <c r="B24" s="33" t="s">
        <v>61</v>
      </c>
      <c r="C24" s="34" t="s">
        <v>31</v>
      </c>
      <c r="D24" s="35">
        <v>23</v>
      </c>
      <c r="E24" s="36">
        <f t="shared" si="5"/>
        <v>13.443</v>
      </c>
      <c r="F24" s="39">
        <f t="shared" si="6"/>
        <v>76.177</v>
      </c>
      <c r="G24" s="57">
        <v>89.62</v>
      </c>
      <c r="H24" s="36">
        <f t="shared" si="7"/>
        <v>309.18899999999996</v>
      </c>
      <c r="I24" s="39">
        <f t="shared" si="8"/>
        <v>1752.0710000000001</v>
      </c>
      <c r="J24" s="40">
        <f t="shared" si="9"/>
        <v>2061.26</v>
      </c>
      <c r="K24" s="52" t="s">
        <v>62</v>
      </c>
    </row>
    <row r="25" spans="1:11" s="54" customFormat="1" ht="30" customHeight="1">
      <c r="A25" s="32" t="s">
        <v>63</v>
      </c>
      <c r="B25" s="33" t="s">
        <v>64</v>
      </c>
      <c r="C25" s="34" t="s">
        <v>31</v>
      </c>
      <c r="D25" s="35">
        <v>1</v>
      </c>
      <c r="E25" s="36">
        <f t="shared" si="5"/>
        <v>6.48</v>
      </c>
      <c r="F25" s="39">
        <f t="shared" si="6"/>
        <v>36.72</v>
      </c>
      <c r="G25" s="57">
        <v>43.2</v>
      </c>
      <c r="H25" s="36">
        <f t="shared" si="7"/>
        <v>6.48</v>
      </c>
      <c r="I25" s="39">
        <f t="shared" si="8"/>
        <v>36.72</v>
      </c>
      <c r="J25" s="40">
        <f t="shared" si="9"/>
        <v>43.2</v>
      </c>
      <c r="K25" s="52" t="s">
        <v>65</v>
      </c>
    </row>
    <row r="26" spans="1:12" ht="24.75" customHeight="1">
      <c r="A26" s="32" t="s">
        <v>66</v>
      </c>
      <c r="B26" s="59" t="s">
        <v>67</v>
      </c>
      <c r="C26" s="34" t="s">
        <v>31</v>
      </c>
      <c r="D26" s="35">
        <v>23</v>
      </c>
      <c r="E26" s="36">
        <f>F26*0.1765</f>
        <v>14.3318</v>
      </c>
      <c r="F26" s="39">
        <v>81.2</v>
      </c>
      <c r="G26" s="57">
        <f>E26+F26</f>
        <v>95.5318</v>
      </c>
      <c r="H26" s="36">
        <f t="shared" si="7"/>
        <v>329.6314</v>
      </c>
      <c r="I26" s="39">
        <f t="shared" si="8"/>
        <v>1867.6000000000001</v>
      </c>
      <c r="J26" s="40">
        <f t="shared" si="9"/>
        <v>2197.2314</v>
      </c>
      <c r="K26" s="52" t="s">
        <v>68</v>
      </c>
      <c r="L26"/>
    </row>
    <row r="27" spans="1:12" ht="12.75">
      <c r="A27" s="60">
        <v>3</v>
      </c>
      <c r="B27" s="61" t="s">
        <v>69</v>
      </c>
      <c r="C27" s="44"/>
      <c r="D27" s="62"/>
      <c r="E27" s="63"/>
      <c r="F27" s="64"/>
      <c r="G27" s="65"/>
      <c r="H27" s="66">
        <f>SUM(H28:H30)</f>
        <v>1047.4745500000001</v>
      </c>
      <c r="I27" s="67">
        <f>SUM(I28:I30)</f>
        <v>5829.212449999999</v>
      </c>
      <c r="J27" s="68">
        <f>SUM(J28:J30)</f>
        <v>6876.686999999999</v>
      </c>
      <c r="K27" s="69"/>
      <c r="L27" s="70"/>
    </row>
    <row r="28" spans="1:12" ht="22.5">
      <c r="A28" s="71" t="s">
        <v>70</v>
      </c>
      <c r="B28" s="72" t="s">
        <v>71</v>
      </c>
      <c r="C28" s="73" t="s">
        <v>24</v>
      </c>
      <c r="D28" s="74">
        <v>135.6</v>
      </c>
      <c r="E28" s="75">
        <f aca="true" t="shared" si="10" ref="E28:E29">G28*0.15</f>
        <v>5.01</v>
      </c>
      <c r="F28" s="76">
        <f aca="true" t="shared" si="11" ref="F28:F29">G28*0.85</f>
        <v>28.389999999999997</v>
      </c>
      <c r="G28" s="77">
        <v>33.4</v>
      </c>
      <c r="H28" s="75">
        <f aca="true" t="shared" si="12" ref="H28:H30">E28*D28</f>
        <v>679.356</v>
      </c>
      <c r="I28" s="76">
        <f aca="true" t="shared" si="13" ref="I28:I30">F28*D28</f>
        <v>3849.6839999999993</v>
      </c>
      <c r="J28" s="77">
        <f aca="true" t="shared" si="14" ref="J28:J30">H28+I28</f>
        <v>4529.039999999999</v>
      </c>
      <c r="K28" s="58" t="s">
        <v>72</v>
      </c>
      <c r="L28" s="70"/>
    </row>
    <row r="29" spans="1:12" ht="21.75" customHeight="1">
      <c r="A29" s="71" t="s">
        <v>73</v>
      </c>
      <c r="B29" s="33" t="s">
        <v>74</v>
      </c>
      <c r="C29" s="73" t="s">
        <v>24</v>
      </c>
      <c r="D29" s="74">
        <v>129.3</v>
      </c>
      <c r="E29" s="75">
        <f t="shared" si="10"/>
        <v>2.6234999999999995</v>
      </c>
      <c r="F29" s="76">
        <f t="shared" si="11"/>
        <v>14.866499999999998</v>
      </c>
      <c r="G29" s="77">
        <v>17.49</v>
      </c>
      <c r="H29" s="75">
        <f t="shared" si="12"/>
        <v>339.21855</v>
      </c>
      <c r="I29" s="76">
        <f t="shared" si="13"/>
        <v>1922.23845</v>
      </c>
      <c r="J29" s="77">
        <f t="shared" si="14"/>
        <v>2261.457</v>
      </c>
      <c r="K29" s="58" t="s">
        <v>75</v>
      </c>
      <c r="L29" s="70"/>
    </row>
    <row r="30" spans="1:12" ht="13.5">
      <c r="A30" s="71" t="s">
        <v>76</v>
      </c>
      <c r="B30" s="55" t="s">
        <v>77</v>
      </c>
      <c r="C30" s="34" t="s">
        <v>31</v>
      </c>
      <c r="D30" s="74">
        <v>17</v>
      </c>
      <c r="E30" s="75">
        <v>1.7000000000000002</v>
      </c>
      <c r="F30" s="76">
        <v>3.37</v>
      </c>
      <c r="G30" s="77">
        <f>E30+F30</f>
        <v>5.07</v>
      </c>
      <c r="H30" s="75">
        <f t="shared" si="12"/>
        <v>28.900000000000002</v>
      </c>
      <c r="I30" s="76">
        <f t="shared" si="13"/>
        <v>57.29</v>
      </c>
      <c r="J30" s="77">
        <f t="shared" si="14"/>
        <v>86.19</v>
      </c>
      <c r="K30" s="58" t="s">
        <v>78</v>
      </c>
      <c r="L30" s="70"/>
    </row>
    <row r="31" spans="1:11" ht="13.5">
      <c r="A31" s="78" t="s">
        <v>79</v>
      </c>
      <c r="B31" s="78"/>
      <c r="C31" s="78"/>
      <c r="D31" s="78"/>
      <c r="E31" s="78"/>
      <c r="F31" s="78"/>
      <c r="G31" s="78"/>
      <c r="H31" s="79">
        <f>J10+J20+J27</f>
        <v>20056.616944999998</v>
      </c>
      <c r="I31" s="79"/>
      <c r="J31" s="79"/>
      <c r="K31" s="41"/>
    </row>
    <row r="32" spans="1:11" ht="13.5">
      <c r="A32" s="78" t="s">
        <v>80</v>
      </c>
      <c r="B32" s="78"/>
      <c r="C32" s="78"/>
      <c r="D32" s="78"/>
      <c r="E32" s="78"/>
      <c r="F32" s="78"/>
      <c r="G32" s="78"/>
      <c r="H32" s="79">
        <f>H31+TERREO!H75+'1 PAV'!H80:J80+'2 PAV'!H79:J79+BARRILETE!H51</f>
        <v>134701.80639500002</v>
      </c>
      <c r="I32" s="79"/>
      <c r="J32" s="79"/>
      <c r="K32" s="41"/>
    </row>
    <row r="33" spans="1:11" ht="13.5">
      <c r="A33" s="78" t="s">
        <v>81</v>
      </c>
      <c r="B33" s="78"/>
      <c r="C33" s="78"/>
      <c r="D33" s="78"/>
      <c r="E33" s="78"/>
      <c r="F33" s="78"/>
      <c r="G33" s="78"/>
      <c r="H33" s="79">
        <f>H32*0.25</f>
        <v>33675.451598750005</v>
      </c>
      <c r="I33" s="79"/>
      <c r="J33" s="79"/>
      <c r="K33" s="41"/>
    </row>
    <row r="34" spans="1:11" ht="13.5">
      <c r="A34" s="78" t="s">
        <v>82</v>
      </c>
      <c r="B34" s="78"/>
      <c r="C34" s="78"/>
      <c r="D34" s="78"/>
      <c r="E34" s="78"/>
      <c r="F34" s="78"/>
      <c r="G34" s="78"/>
      <c r="H34" s="79">
        <f>H32+H33</f>
        <v>168377.25799375004</v>
      </c>
      <c r="I34" s="79"/>
      <c r="J34" s="79"/>
      <c r="K34" s="41"/>
    </row>
  </sheetData>
  <sheetProtection selectLockedCells="1" selectUnlockedCells="1"/>
  <mergeCells count="18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31:G31"/>
    <mergeCell ref="H31:J31"/>
    <mergeCell ref="A32:G32"/>
    <mergeCell ref="H32:J32"/>
    <mergeCell ref="A33:G33"/>
    <mergeCell ref="H33:J33"/>
    <mergeCell ref="A34:G34"/>
    <mergeCell ref="H34:J34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view="pageBreakPreview" zoomScale="80" zoomScaleSheetLayoutView="80" workbookViewId="0" topLeftCell="A65">
      <selection activeCell="H75" sqref="H75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2" width="0" style="80" hidden="1" customWidth="1"/>
    <col min="13" max="16384" width="9.00390625" style="1" customWidth="1"/>
  </cols>
  <sheetData>
    <row r="1" spans="1:256" ht="12.75" customHeight="1">
      <c r="A1"/>
      <c r="B1"/>
      <c r="C1"/>
      <c r="D1" s="3" t="s">
        <v>83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84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  <c r="L5" s="81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 s="7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47"/>
      <c r="G10" s="48"/>
      <c r="H10" s="49">
        <f>SUM(H11:H36)</f>
        <v>1448.2657499999998</v>
      </c>
      <c r="I10" s="47">
        <f>SUM(I11:I36)</f>
        <v>7957.548499999999</v>
      </c>
      <c r="J10" s="50">
        <f>SUM(J11:J36)</f>
        <v>9405.81425</v>
      </c>
      <c r="K10" s="51"/>
      <c r="L10" s="7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54" customFormat="1" ht="22.5">
      <c r="A11" s="32" t="s">
        <v>22</v>
      </c>
      <c r="B11" s="33" t="s">
        <v>85</v>
      </c>
      <c r="C11" s="34" t="s">
        <v>24</v>
      </c>
      <c r="D11" s="35">
        <v>76</v>
      </c>
      <c r="E11" s="36">
        <f aca="true" t="shared" si="0" ref="E11:E22">G11*0.15</f>
        <v>2.004</v>
      </c>
      <c r="F11" s="39">
        <f aca="true" t="shared" si="1" ref="F11:F22">G11*0.85</f>
        <v>11.356</v>
      </c>
      <c r="G11" s="39">
        <v>13.36</v>
      </c>
      <c r="H11" s="36">
        <f aca="true" t="shared" si="2" ref="H11:H36">E11*D11</f>
        <v>152.304</v>
      </c>
      <c r="I11" s="39">
        <f aca="true" t="shared" si="3" ref="I11:I36">F11*D11</f>
        <v>863.056</v>
      </c>
      <c r="J11" s="40">
        <f aca="true" t="shared" si="4" ref="J11:J36">H11+I11</f>
        <v>1015.36</v>
      </c>
      <c r="K11" s="52" t="s">
        <v>86</v>
      </c>
      <c r="L11" s="53">
        <v>10.66</v>
      </c>
    </row>
    <row r="12" spans="1:12" s="54" customFormat="1" ht="22.5">
      <c r="A12" s="32" t="s">
        <v>26</v>
      </c>
      <c r="B12" s="33" t="s">
        <v>23</v>
      </c>
      <c r="C12" s="34" t="s">
        <v>24</v>
      </c>
      <c r="D12" s="35">
        <v>32</v>
      </c>
      <c r="E12" s="36">
        <f t="shared" si="0"/>
        <v>2.844</v>
      </c>
      <c r="F12" s="39">
        <f t="shared" si="1"/>
        <v>16.116</v>
      </c>
      <c r="G12" s="39">
        <v>18.96</v>
      </c>
      <c r="H12" s="36">
        <f t="shared" si="2"/>
        <v>91.008</v>
      </c>
      <c r="I12" s="39">
        <f t="shared" si="3"/>
        <v>515.712</v>
      </c>
      <c r="J12" s="40">
        <f t="shared" si="4"/>
        <v>606.72</v>
      </c>
      <c r="K12" s="52" t="s">
        <v>25</v>
      </c>
      <c r="L12" s="53">
        <v>10.66</v>
      </c>
    </row>
    <row r="13" spans="1:12" s="54" customFormat="1" ht="22.5">
      <c r="A13" s="32" t="s">
        <v>29</v>
      </c>
      <c r="B13" s="33" t="s">
        <v>87</v>
      </c>
      <c r="C13" s="34" t="s">
        <v>24</v>
      </c>
      <c r="D13" s="35">
        <v>71</v>
      </c>
      <c r="E13" s="36">
        <f t="shared" si="0"/>
        <v>1.9725</v>
      </c>
      <c r="F13" s="39">
        <f t="shared" si="1"/>
        <v>11.1775</v>
      </c>
      <c r="G13" s="39">
        <v>13.15</v>
      </c>
      <c r="H13" s="36">
        <f t="shared" si="2"/>
        <v>140.04749999999999</v>
      </c>
      <c r="I13" s="39">
        <f t="shared" si="3"/>
        <v>793.6025</v>
      </c>
      <c r="J13" s="40">
        <f t="shared" si="4"/>
        <v>933.65</v>
      </c>
      <c r="K13" s="52" t="s">
        <v>88</v>
      </c>
      <c r="L13" s="53">
        <v>15.92</v>
      </c>
    </row>
    <row r="14" spans="1:12" s="54" customFormat="1" ht="22.5">
      <c r="A14" s="32" t="s">
        <v>33</v>
      </c>
      <c r="B14" s="33" t="s">
        <v>27</v>
      </c>
      <c r="C14" s="34" t="s">
        <v>24</v>
      </c>
      <c r="D14" s="35">
        <v>24</v>
      </c>
      <c r="E14" s="36">
        <f t="shared" si="0"/>
        <v>3.0285</v>
      </c>
      <c r="F14" s="39">
        <f t="shared" si="1"/>
        <v>17.1615</v>
      </c>
      <c r="G14" s="39">
        <v>20.19</v>
      </c>
      <c r="H14" s="36">
        <f t="shared" si="2"/>
        <v>72.684</v>
      </c>
      <c r="I14" s="39">
        <f t="shared" si="3"/>
        <v>411.876</v>
      </c>
      <c r="J14" s="40">
        <f t="shared" si="4"/>
        <v>484.55999999999995</v>
      </c>
      <c r="K14" s="52" t="s">
        <v>28</v>
      </c>
      <c r="L14" s="53">
        <v>15.92</v>
      </c>
    </row>
    <row r="15" spans="1:12" s="54" customFormat="1" ht="22.5">
      <c r="A15" s="32" t="s">
        <v>36</v>
      </c>
      <c r="B15" s="33" t="s">
        <v>89</v>
      </c>
      <c r="C15" s="34" t="s">
        <v>31</v>
      </c>
      <c r="D15" s="35">
        <v>38</v>
      </c>
      <c r="E15" s="36">
        <f t="shared" si="0"/>
        <v>0.7889999999999999</v>
      </c>
      <c r="F15" s="39">
        <f t="shared" si="1"/>
        <v>4.471</v>
      </c>
      <c r="G15" s="39">
        <v>5.26</v>
      </c>
      <c r="H15" s="36">
        <f t="shared" si="2"/>
        <v>29.981999999999996</v>
      </c>
      <c r="I15" s="39">
        <f t="shared" si="3"/>
        <v>169.898</v>
      </c>
      <c r="J15" s="40">
        <f t="shared" si="4"/>
        <v>199.88</v>
      </c>
      <c r="K15" s="52" t="s">
        <v>90</v>
      </c>
      <c r="L15" s="53">
        <v>128.26</v>
      </c>
    </row>
    <row r="16" spans="1:12" s="54" customFormat="1" ht="22.5">
      <c r="A16" s="32" t="s">
        <v>39</v>
      </c>
      <c r="B16" s="33" t="s">
        <v>91</v>
      </c>
      <c r="C16" s="34" t="s">
        <v>31</v>
      </c>
      <c r="D16" s="35">
        <v>7</v>
      </c>
      <c r="E16" s="36">
        <f t="shared" si="0"/>
        <v>1.05</v>
      </c>
      <c r="F16" s="39">
        <f t="shared" si="1"/>
        <v>5.95</v>
      </c>
      <c r="G16" s="39">
        <v>7</v>
      </c>
      <c r="H16" s="36">
        <f t="shared" si="2"/>
        <v>7.3500000000000005</v>
      </c>
      <c r="I16" s="39">
        <f t="shared" si="3"/>
        <v>41.65</v>
      </c>
      <c r="J16" s="40">
        <f t="shared" si="4"/>
        <v>49</v>
      </c>
      <c r="K16" s="52" t="s">
        <v>32</v>
      </c>
      <c r="L16" s="53">
        <v>128.26</v>
      </c>
    </row>
    <row r="17" spans="1:12" s="54" customFormat="1" ht="22.5">
      <c r="A17" s="32" t="s">
        <v>42</v>
      </c>
      <c r="B17" s="33" t="s">
        <v>92</v>
      </c>
      <c r="C17" s="34" t="s">
        <v>31</v>
      </c>
      <c r="D17" s="35">
        <v>30</v>
      </c>
      <c r="E17" s="36">
        <f t="shared" si="0"/>
        <v>1.188</v>
      </c>
      <c r="F17" s="39">
        <f t="shared" si="1"/>
        <v>6.732</v>
      </c>
      <c r="G17" s="39">
        <v>7.92</v>
      </c>
      <c r="H17" s="36">
        <f t="shared" si="2"/>
        <v>35.64</v>
      </c>
      <c r="I17" s="39">
        <f t="shared" si="3"/>
        <v>201.96</v>
      </c>
      <c r="J17" s="40">
        <f t="shared" si="4"/>
        <v>237.60000000000002</v>
      </c>
      <c r="K17" s="52" t="s">
        <v>93</v>
      </c>
      <c r="L17" s="53">
        <v>128.26</v>
      </c>
    </row>
    <row r="18" spans="1:12" s="54" customFormat="1" ht="26.25" customHeight="1">
      <c r="A18" s="32" t="s">
        <v>45</v>
      </c>
      <c r="B18" s="33" t="s">
        <v>94</v>
      </c>
      <c r="C18" s="34" t="s">
        <v>31</v>
      </c>
      <c r="D18" s="35">
        <v>16</v>
      </c>
      <c r="E18" s="36">
        <f t="shared" si="0"/>
        <v>0.66</v>
      </c>
      <c r="F18" s="39">
        <f t="shared" si="1"/>
        <v>3.74</v>
      </c>
      <c r="G18" s="39">
        <v>4.4</v>
      </c>
      <c r="H18" s="36">
        <f t="shared" si="2"/>
        <v>10.56</v>
      </c>
      <c r="I18" s="39">
        <f t="shared" si="3"/>
        <v>59.84</v>
      </c>
      <c r="J18" s="40">
        <f t="shared" si="4"/>
        <v>70.4</v>
      </c>
      <c r="K18" s="52" t="s">
        <v>95</v>
      </c>
      <c r="L18" s="53">
        <v>128.26</v>
      </c>
    </row>
    <row r="19" spans="1:12" s="54" customFormat="1" ht="26.25" customHeight="1">
      <c r="A19" s="32" t="s">
        <v>46</v>
      </c>
      <c r="B19" s="33" t="s">
        <v>96</v>
      </c>
      <c r="C19" s="34" t="s">
        <v>31</v>
      </c>
      <c r="D19" s="35">
        <v>10</v>
      </c>
      <c r="E19" s="36">
        <f t="shared" si="0"/>
        <v>2.2605</v>
      </c>
      <c r="F19" s="39">
        <f t="shared" si="1"/>
        <v>12.8095</v>
      </c>
      <c r="G19" s="39">
        <v>15.07</v>
      </c>
      <c r="H19" s="36">
        <f t="shared" si="2"/>
        <v>22.605</v>
      </c>
      <c r="I19" s="39">
        <f t="shared" si="3"/>
        <v>128.095</v>
      </c>
      <c r="J19" s="40">
        <f t="shared" si="4"/>
        <v>150.7</v>
      </c>
      <c r="K19" s="52" t="s">
        <v>97</v>
      </c>
      <c r="L19"/>
    </row>
    <row r="20" spans="1:12" s="54" customFormat="1" ht="26.25" customHeight="1">
      <c r="A20" s="32" t="s">
        <v>98</v>
      </c>
      <c r="B20" s="33" t="s">
        <v>99</v>
      </c>
      <c r="C20" s="34" t="s">
        <v>31</v>
      </c>
      <c r="D20" s="35">
        <v>8</v>
      </c>
      <c r="E20" s="36">
        <f t="shared" si="0"/>
        <v>1.6289999999999998</v>
      </c>
      <c r="F20" s="39">
        <f t="shared" si="1"/>
        <v>9.231</v>
      </c>
      <c r="G20" s="39">
        <v>10.86</v>
      </c>
      <c r="H20" s="36">
        <f t="shared" si="2"/>
        <v>13.031999999999998</v>
      </c>
      <c r="I20" s="39">
        <f t="shared" si="3"/>
        <v>73.848</v>
      </c>
      <c r="J20" s="40">
        <f t="shared" si="4"/>
        <v>86.88</v>
      </c>
      <c r="K20" s="52" t="s">
        <v>100</v>
      </c>
      <c r="L20"/>
    </row>
    <row r="21" spans="1:12" s="54" customFormat="1" ht="22.5">
      <c r="A21" s="32" t="s">
        <v>101</v>
      </c>
      <c r="B21" s="33" t="s">
        <v>102</v>
      </c>
      <c r="C21" s="34" t="s">
        <v>31</v>
      </c>
      <c r="D21" s="35">
        <v>3</v>
      </c>
      <c r="E21" s="36">
        <f t="shared" si="0"/>
        <v>1.422</v>
      </c>
      <c r="F21" s="39">
        <f t="shared" si="1"/>
        <v>8.058</v>
      </c>
      <c r="G21" s="39">
        <v>9.48</v>
      </c>
      <c r="H21" s="36">
        <f t="shared" si="2"/>
        <v>4.266</v>
      </c>
      <c r="I21" s="39">
        <f t="shared" si="3"/>
        <v>24.174</v>
      </c>
      <c r="J21" s="40">
        <f t="shared" si="4"/>
        <v>28.439999999999998</v>
      </c>
      <c r="K21" s="52" t="s">
        <v>103</v>
      </c>
      <c r="L21" s="53">
        <v>128.26</v>
      </c>
    </row>
    <row r="22" spans="1:12" s="54" customFormat="1" ht="22.5">
      <c r="A22" s="32" t="s">
        <v>104</v>
      </c>
      <c r="B22" s="33" t="s">
        <v>105</v>
      </c>
      <c r="C22" s="34" t="s">
        <v>31</v>
      </c>
      <c r="D22" s="35">
        <v>4</v>
      </c>
      <c r="E22" s="36">
        <f t="shared" si="0"/>
        <v>2.2184999999999997</v>
      </c>
      <c r="F22" s="39">
        <f t="shared" si="1"/>
        <v>12.571499999999999</v>
      </c>
      <c r="G22" s="39">
        <v>14.79</v>
      </c>
      <c r="H22" s="36">
        <f t="shared" si="2"/>
        <v>8.873999999999999</v>
      </c>
      <c r="I22" s="39">
        <f t="shared" si="3"/>
        <v>50.285999999999994</v>
      </c>
      <c r="J22" s="40">
        <f t="shared" si="4"/>
        <v>59.16</v>
      </c>
      <c r="K22" s="52" t="s">
        <v>106</v>
      </c>
      <c r="L22" s="53">
        <v>128.26</v>
      </c>
    </row>
    <row r="23" spans="1:12" s="54" customFormat="1" ht="26.25" customHeight="1">
      <c r="A23" s="32" t="s">
        <v>107</v>
      </c>
      <c r="B23" s="33" t="s">
        <v>40</v>
      </c>
      <c r="C23" s="34" t="s">
        <v>31</v>
      </c>
      <c r="D23" s="35">
        <v>4</v>
      </c>
      <c r="E23" s="36">
        <f>G23*0.3</f>
        <v>11.202000000000004</v>
      </c>
      <c r="F23" s="39">
        <f>G23*0.7</f>
        <v>26.138000000000005</v>
      </c>
      <c r="G23" s="39">
        <v>37.34</v>
      </c>
      <c r="H23" s="36">
        <f t="shared" si="2"/>
        <v>44.808000000000014</v>
      </c>
      <c r="I23" s="39">
        <f t="shared" si="3"/>
        <v>104.55200000000002</v>
      </c>
      <c r="J23" s="40">
        <f t="shared" si="4"/>
        <v>149.36000000000004</v>
      </c>
      <c r="K23" s="52" t="s">
        <v>41</v>
      </c>
      <c r="L23"/>
    </row>
    <row r="24" spans="1:256" ht="33.75">
      <c r="A24" s="32" t="s">
        <v>108</v>
      </c>
      <c r="B24" s="33" t="s">
        <v>109</v>
      </c>
      <c r="C24" s="34" t="s">
        <v>31</v>
      </c>
      <c r="D24" s="35">
        <v>32</v>
      </c>
      <c r="E24" s="36">
        <f>G24*0.15</f>
        <v>1.305</v>
      </c>
      <c r="F24" s="39">
        <f>G24*0.85</f>
        <v>7.395</v>
      </c>
      <c r="G24" s="39">
        <v>8.7</v>
      </c>
      <c r="H24" s="36">
        <f t="shared" si="2"/>
        <v>41.76</v>
      </c>
      <c r="I24" s="39">
        <f t="shared" si="3"/>
        <v>236.64</v>
      </c>
      <c r="J24" s="40">
        <f t="shared" si="4"/>
        <v>278.4</v>
      </c>
      <c r="K24" s="52" t="s">
        <v>110</v>
      </c>
      <c r="L24" s="53">
        <v>128.26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3.75">
      <c r="A25" s="32" t="s">
        <v>111</v>
      </c>
      <c r="B25" s="33" t="s">
        <v>112</v>
      </c>
      <c r="C25" s="34" t="s">
        <v>31</v>
      </c>
      <c r="D25" s="35">
        <v>6</v>
      </c>
      <c r="E25" s="36">
        <f>F25*0.1765</f>
        <v>1.8973749999999998</v>
      </c>
      <c r="F25" s="39">
        <v>10.75</v>
      </c>
      <c r="G25" s="39">
        <f>E25+F25</f>
        <v>12.647375</v>
      </c>
      <c r="H25" s="36">
        <f t="shared" si="2"/>
        <v>11.384249999999998</v>
      </c>
      <c r="I25" s="39">
        <f t="shared" si="3"/>
        <v>64.5</v>
      </c>
      <c r="J25" s="40">
        <f t="shared" si="4"/>
        <v>75.88425</v>
      </c>
      <c r="K25" s="52" t="s">
        <v>44</v>
      </c>
      <c r="L25" s="53">
        <v>128.26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5">
      <c r="A26" s="32" t="s">
        <v>113</v>
      </c>
      <c r="B26" s="33" t="s">
        <v>114</v>
      </c>
      <c r="C26" s="34" t="s">
        <v>31</v>
      </c>
      <c r="D26" s="35">
        <v>12</v>
      </c>
      <c r="E26" s="36">
        <f aca="true" t="shared" si="5" ref="E26:E33">G26*0.15</f>
        <v>12.8715</v>
      </c>
      <c r="F26" s="39">
        <f aca="true" t="shared" si="6" ref="F26:F33">G26*0.85</f>
        <v>72.9385</v>
      </c>
      <c r="G26" s="39">
        <v>85.81</v>
      </c>
      <c r="H26" s="36">
        <f t="shared" si="2"/>
        <v>154.458</v>
      </c>
      <c r="I26" s="39">
        <f t="shared" si="3"/>
        <v>875.2620000000001</v>
      </c>
      <c r="J26" s="40">
        <f t="shared" si="4"/>
        <v>1029.72</v>
      </c>
      <c r="K26" s="52" t="s">
        <v>115</v>
      </c>
      <c r="L26" s="53">
        <v>128.26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5">
      <c r="A27" s="32" t="s">
        <v>116</v>
      </c>
      <c r="B27" s="33" t="s">
        <v>117</v>
      </c>
      <c r="C27" s="34" t="s">
        <v>31</v>
      </c>
      <c r="D27" s="35">
        <v>3</v>
      </c>
      <c r="E27" s="36">
        <f t="shared" si="5"/>
        <v>16.0455</v>
      </c>
      <c r="F27" s="39">
        <f t="shared" si="6"/>
        <v>90.9245</v>
      </c>
      <c r="G27" s="39">
        <v>106.97</v>
      </c>
      <c r="H27" s="36">
        <f t="shared" si="2"/>
        <v>48.1365</v>
      </c>
      <c r="I27" s="39">
        <f t="shared" si="3"/>
        <v>272.7735</v>
      </c>
      <c r="J27" s="40">
        <f t="shared" si="4"/>
        <v>320.91</v>
      </c>
      <c r="K27" s="52" t="s">
        <v>118</v>
      </c>
      <c r="L27" s="53">
        <v>128.26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3.75">
      <c r="A28" s="32" t="s">
        <v>119</v>
      </c>
      <c r="B28" s="33" t="s">
        <v>120</v>
      </c>
      <c r="C28" s="34" t="s">
        <v>31</v>
      </c>
      <c r="D28" s="35">
        <v>24</v>
      </c>
      <c r="E28" s="36">
        <f t="shared" si="5"/>
        <v>0.624</v>
      </c>
      <c r="F28" s="39">
        <f t="shared" si="6"/>
        <v>3.536</v>
      </c>
      <c r="G28" s="39">
        <v>4.16</v>
      </c>
      <c r="H28" s="36">
        <f t="shared" si="2"/>
        <v>14.975999999999999</v>
      </c>
      <c r="I28" s="39">
        <f t="shared" si="3"/>
        <v>84.864</v>
      </c>
      <c r="J28" s="40">
        <f t="shared" si="4"/>
        <v>99.84</v>
      </c>
      <c r="K28" s="52" t="s">
        <v>121</v>
      </c>
      <c r="L28" s="53">
        <v>128.26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3.75">
      <c r="A29" s="32" t="s">
        <v>122</v>
      </c>
      <c r="B29" s="33" t="s">
        <v>123</v>
      </c>
      <c r="C29" s="34" t="s">
        <v>31</v>
      </c>
      <c r="D29" s="35">
        <v>6</v>
      </c>
      <c r="E29" s="36">
        <f t="shared" si="5"/>
        <v>0.8444999999999999</v>
      </c>
      <c r="F29" s="39">
        <f t="shared" si="6"/>
        <v>4.7855</v>
      </c>
      <c r="G29" s="39">
        <v>5.63</v>
      </c>
      <c r="H29" s="36">
        <f t="shared" si="2"/>
        <v>5.066999999999999</v>
      </c>
      <c r="I29" s="39">
        <f t="shared" si="3"/>
        <v>28.713</v>
      </c>
      <c r="J29" s="40">
        <f t="shared" si="4"/>
        <v>33.78</v>
      </c>
      <c r="K29" s="52" t="s">
        <v>124</v>
      </c>
      <c r="L29" s="53">
        <v>128.26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3.75">
      <c r="A30" s="32" t="s">
        <v>125</v>
      </c>
      <c r="B30" s="33" t="s">
        <v>126</v>
      </c>
      <c r="C30" s="34" t="s">
        <v>31</v>
      </c>
      <c r="D30" s="35">
        <v>28</v>
      </c>
      <c r="E30" s="36">
        <f t="shared" si="5"/>
        <v>1.4534999999999998</v>
      </c>
      <c r="F30" s="39">
        <f t="shared" si="6"/>
        <v>8.2365</v>
      </c>
      <c r="G30" s="39">
        <v>9.69</v>
      </c>
      <c r="H30" s="36">
        <f t="shared" si="2"/>
        <v>40.69799999999999</v>
      </c>
      <c r="I30" s="39">
        <f t="shared" si="3"/>
        <v>230.62199999999999</v>
      </c>
      <c r="J30" s="40">
        <f t="shared" si="4"/>
        <v>271.32</v>
      </c>
      <c r="K30" s="52" t="s">
        <v>127</v>
      </c>
      <c r="L30" s="53">
        <v>128.26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5">
      <c r="A31" s="32" t="s">
        <v>128</v>
      </c>
      <c r="B31" s="55" t="s">
        <v>129</v>
      </c>
      <c r="C31" s="34" t="s">
        <v>31</v>
      </c>
      <c r="D31" s="35">
        <v>14</v>
      </c>
      <c r="E31" s="36">
        <f t="shared" si="5"/>
        <v>4.743</v>
      </c>
      <c r="F31" s="39">
        <f t="shared" si="6"/>
        <v>26.877</v>
      </c>
      <c r="G31" s="39">
        <v>31.62</v>
      </c>
      <c r="H31" s="36">
        <f t="shared" si="2"/>
        <v>66.402</v>
      </c>
      <c r="I31" s="39">
        <f t="shared" si="3"/>
        <v>376.27799999999996</v>
      </c>
      <c r="J31" s="40">
        <f t="shared" si="4"/>
        <v>442.67999999999995</v>
      </c>
      <c r="K31" s="52" t="s">
        <v>130</v>
      </c>
      <c r="L31" s="53">
        <v>4.33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2" t="s">
        <v>131</v>
      </c>
      <c r="B32" s="55" t="s">
        <v>132</v>
      </c>
      <c r="C32" s="34" t="s">
        <v>31</v>
      </c>
      <c r="D32" s="35">
        <v>14</v>
      </c>
      <c r="E32" s="36">
        <f t="shared" si="5"/>
        <v>28.064999999999998</v>
      </c>
      <c r="F32" s="39">
        <f t="shared" si="6"/>
        <v>159.035</v>
      </c>
      <c r="G32" s="39">
        <v>187.1</v>
      </c>
      <c r="H32" s="36">
        <f t="shared" si="2"/>
        <v>392.90999999999997</v>
      </c>
      <c r="I32" s="39">
        <f t="shared" si="3"/>
        <v>2226.49</v>
      </c>
      <c r="J32" s="40">
        <f t="shared" si="4"/>
        <v>2619.3999999999996</v>
      </c>
      <c r="K32" s="52" t="s">
        <v>133</v>
      </c>
      <c r="L32" s="53">
        <v>4.33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2" t="s">
        <v>134</v>
      </c>
      <c r="B33" s="55" t="s">
        <v>47</v>
      </c>
      <c r="C33" s="34" t="s">
        <v>31</v>
      </c>
      <c r="D33" s="35">
        <v>8</v>
      </c>
      <c r="E33" s="36">
        <f t="shared" si="5"/>
        <v>1.827</v>
      </c>
      <c r="F33" s="39">
        <f t="shared" si="6"/>
        <v>10.353</v>
      </c>
      <c r="G33" s="39">
        <v>12.18</v>
      </c>
      <c r="H33" s="36">
        <f t="shared" si="2"/>
        <v>14.616</v>
      </c>
      <c r="I33" s="39">
        <f t="shared" si="3"/>
        <v>82.824</v>
      </c>
      <c r="J33" s="40">
        <f t="shared" si="4"/>
        <v>97.44</v>
      </c>
      <c r="K33" s="52" t="s">
        <v>48</v>
      </c>
      <c r="L33" s="53">
        <v>4.33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2" t="s">
        <v>135</v>
      </c>
      <c r="B34" s="55" t="s">
        <v>136</v>
      </c>
      <c r="C34" s="34" t="s">
        <v>31</v>
      </c>
      <c r="D34" s="35">
        <v>4</v>
      </c>
      <c r="E34" s="36">
        <v>3.41</v>
      </c>
      <c r="F34" s="39">
        <v>2.53</v>
      </c>
      <c r="G34" s="39">
        <v>5.94</v>
      </c>
      <c r="H34" s="36">
        <f t="shared" si="2"/>
        <v>13.64</v>
      </c>
      <c r="I34" s="39">
        <f t="shared" si="3"/>
        <v>10.12</v>
      </c>
      <c r="J34" s="40">
        <f t="shared" si="4"/>
        <v>23.759999999999998</v>
      </c>
      <c r="K34" s="52" t="s">
        <v>137</v>
      </c>
      <c r="L34" s="53">
        <v>4.33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138</v>
      </c>
      <c r="B35" s="55" t="s">
        <v>139</v>
      </c>
      <c r="C35" s="34" t="s">
        <v>31</v>
      </c>
      <c r="D35" s="35">
        <v>2</v>
      </c>
      <c r="E35" s="36">
        <v>3.41</v>
      </c>
      <c r="F35" s="39">
        <v>2.95</v>
      </c>
      <c r="G35" s="39">
        <v>6.36</v>
      </c>
      <c r="H35" s="36">
        <f t="shared" si="2"/>
        <v>6.82</v>
      </c>
      <c r="I35" s="39">
        <f t="shared" si="3"/>
        <v>5.9</v>
      </c>
      <c r="J35" s="40">
        <f t="shared" si="4"/>
        <v>12.72</v>
      </c>
      <c r="K35" s="52" t="s">
        <v>140</v>
      </c>
      <c r="L35" s="53">
        <v>4.33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2" t="s">
        <v>141</v>
      </c>
      <c r="B36" s="55" t="s">
        <v>142</v>
      </c>
      <c r="C36" s="34" t="s">
        <v>31</v>
      </c>
      <c r="D36" s="35">
        <v>5</v>
      </c>
      <c r="E36" s="36">
        <f>G36*0.15</f>
        <v>0.8475</v>
      </c>
      <c r="F36" s="39">
        <f>G36*0.85</f>
        <v>4.8025</v>
      </c>
      <c r="G36" s="39">
        <v>5.65</v>
      </c>
      <c r="H36" s="36">
        <f t="shared" si="2"/>
        <v>4.2375</v>
      </c>
      <c r="I36" s="39">
        <f t="shared" si="3"/>
        <v>24.012500000000003</v>
      </c>
      <c r="J36" s="40">
        <f t="shared" si="4"/>
        <v>28.250000000000004</v>
      </c>
      <c r="K36" s="52" t="s">
        <v>143</v>
      </c>
      <c r="L36" s="53">
        <v>4.33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0">
        <v>2</v>
      </c>
      <c r="B37" s="61" t="s">
        <v>69</v>
      </c>
      <c r="C37" s="44"/>
      <c r="D37" s="62"/>
      <c r="E37" s="63"/>
      <c r="F37" s="64"/>
      <c r="G37" s="65"/>
      <c r="H37" s="66">
        <f>SUM(H38:H74)</f>
        <v>2711.5396499999997</v>
      </c>
      <c r="I37" s="67">
        <f>SUM(I38:I74)</f>
        <v>10940.021349999999</v>
      </c>
      <c r="J37" s="68">
        <f>SUM(J38:J74)</f>
        <v>13651.560999999996</v>
      </c>
      <c r="K37" s="69"/>
      <c r="L37" s="7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5">
      <c r="A38" s="71" t="s">
        <v>51</v>
      </c>
      <c r="B38" s="72" t="s">
        <v>71</v>
      </c>
      <c r="C38" s="73" t="s">
        <v>24</v>
      </c>
      <c r="D38" s="74">
        <v>52.95</v>
      </c>
      <c r="E38" s="75">
        <f aca="true" t="shared" si="7" ref="E38:E41">G38*0.15</f>
        <v>5.01</v>
      </c>
      <c r="F38" s="76">
        <f aca="true" t="shared" si="8" ref="F38:F41">G38*0.85</f>
        <v>28.389999999999997</v>
      </c>
      <c r="G38" s="77">
        <v>33.4</v>
      </c>
      <c r="H38" s="75">
        <f aca="true" t="shared" si="9" ref="H38:H74">E38*D38</f>
        <v>265.2795</v>
      </c>
      <c r="I38" s="76">
        <f aca="true" t="shared" si="10" ref="I38:I74">F38*D38</f>
        <v>1503.2504999999999</v>
      </c>
      <c r="J38" s="77">
        <f aca="true" t="shared" si="11" ref="J38:J74">H38+I38</f>
        <v>1768.5299999999997</v>
      </c>
      <c r="K38" s="58" t="s">
        <v>72</v>
      </c>
      <c r="L38" s="70">
        <v>20.67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.75" customHeight="1">
      <c r="A39" s="71" t="s">
        <v>54</v>
      </c>
      <c r="B39" s="33" t="s">
        <v>144</v>
      </c>
      <c r="C39" s="73" t="s">
        <v>24</v>
      </c>
      <c r="D39" s="74">
        <v>9.79</v>
      </c>
      <c r="E39" s="75">
        <f t="shared" si="7"/>
        <v>3.9029999999999996</v>
      </c>
      <c r="F39" s="76">
        <f t="shared" si="8"/>
        <v>22.116999999999997</v>
      </c>
      <c r="G39" s="77">
        <v>26.02</v>
      </c>
      <c r="H39" s="75">
        <f t="shared" si="9"/>
        <v>38.21036999999999</v>
      </c>
      <c r="I39" s="76">
        <f t="shared" si="10"/>
        <v>216.52542999999994</v>
      </c>
      <c r="J39" s="77">
        <f t="shared" si="11"/>
        <v>254.73579999999993</v>
      </c>
      <c r="K39" s="58" t="s">
        <v>145</v>
      </c>
      <c r="L39" s="70">
        <v>30.25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.75" customHeight="1">
      <c r="A40" s="71" t="s">
        <v>57</v>
      </c>
      <c r="B40" s="33" t="s">
        <v>74</v>
      </c>
      <c r="C40" s="73" t="s">
        <v>24</v>
      </c>
      <c r="D40" s="74">
        <v>64.75</v>
      </c>
      <c r="E40" s="75">
        <f t="shared" si="7"/>
        <v>2.6234999999999995</v>
      </c>
      <c r="F40" s="76">
        <f t="shared" si="8"/>
        <v>14.866499999999998</v>
      </c>
      <c r="G40" s="77">
        <v>17.49</v>
      </c>
      <c r="H40" s="75">
        <f t="shared" si="9"/>
        <v>169.87162499999997</v>
      </c>
      <c r="I40" s="76">
        <f t="shared" si="10"/>
        <v>962.6058749999999</v>
      </c>
      <c r="J40" s="77">
        <f t="shared" si="11"/>
        <v>1132.4774999999997</v>
      </c>
      <c r="K40" s="58" t="s">
        <v>75</v>
      </c>
      <c r="L40" s="70">
        <v>30.25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.75" customHeight="1">
      <c r="A41" s="71" t="s">
        <v>60</v>
      </c>
      <c r="B41" s="33" t="s">
        <v>146</v>
      </c>
      <c r="C41" s="73" t="s">
        <v>24</v>
      </c>
      <c r="D41" s="74">
        <v>42.87</v>
      </c>
      <c r="E41" s="75">
        <f t="shared" si="7"/>
        <v>1.7565000000000002</v>
      </c>
      <c r="F41" s="76">
        <f t="shared" si="8"/>
        <v>9.9535</v>
      </c>
      <c r="G41" s="77">
        <v>11.71</v>
      </c>
      <c r="H41" s="75">
        <f t="shared" si="9"/>
        <v>75.30115500000001</v>
      </c>
      <c r="I41" s="76">
        <f t="shared" si="10"/>
        <v>426.70654499999995</v>
      </c>
      <c r="J41" s="77">
        <f t="shared" si="11"/>
        <v>502.00769999999994</v>
      </c>
      <c r="K41" s="58" t="s">
        <v>147</v>
      </c>
      <c r="L41" s="70">
        <v>30.25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71" t="s">
        <v>63</v>
      </c>
      <c r="B42" s="55" t="s">
        <v>148</v>
      </c>
      <c r="C42" s="34" t="s">
        <v>31</v>
      </c>
      <c r="D42" s="74">
        <v>10</v>
      </c>
      <c r="E42" s="75">
        <v>19.46</v>
      </c>
      <c r="F42" s="76">
        <v>12.53</v>
      </c>
      <c r="G42" s="77">
        <f aca="true" t="shared" si="12" ref="G42:G44">E42+F42</f>
        <v>31.990000000000002</v>
      </c>
      <c r="H42" s="75">
        <f t="shared" si="9"/>
        <v>194.60000000000002</v>
      </c>
      <c r="I42" s="76">
        <f t="shared" si="10"/>
        <v>125.3</v>
      </c>
      <c r="J42" s="77">
        <f t="shared" si="11"/>
        <v>319.90000000000003</v>
      </c>
      <c r="K42" s="58" t="s">
        <v>149</v>
      </c>
      <c r="L42" s="7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71" t="s">
        <v>66</v>
      </c>
      <c r="B43" s="55" t="s">
        <v>150</v>
      </c>
      <c r="C43" s="34" t="s">
        <v>31</v>
      </c>
      <c r="D43" s="74">
        <v>2</v>
      </c>
      <c r="E43" s="75">
        <v>19.46</v>
      </c>
      <c r="F43" s="76">
        <v>13.92</v>
      </c>
      <c r="G43" s="77">
        <f t="shared" si="12"/>
        <v>33.38</v>
      </c>
      <c r="H43" s="75">
        <f t="shared" si="9"/>
        <v>38.92</v>
      </c>
      <c r="I43" s="76">
        <f t="shared" si="10"/>
        <v>27.84</v>
      </c>
      <c r="J43" s="77">
        <f t="shared" si="11"/>
        <v>66.76</v>
      </c>
      <c r="K43" s="58" t="s">
        <v>151</v>
      </c>
      <c r="L43" s="7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71" t="s">
        <v>152</v>
      </c>
      <c r="B44" s="55" t="s">
        <v>153</v>
      </c>
      <c r="C44" s="34" t="s">
        <v>31</v>
      </c>
      <c r="D44" s="74">
        <v>10</v>
      </c>
      <c r="E44" s="75">
        <v>1.9500000000000002</v>
      </c>
      <c r="F44" s="76">
        <v>3.12</v>
      </c>
      <c r="G44" s="77">
        <f t="shared" si="12"/>
        <v>5.07</v>
      </c>
      <c r="H44" s="75">
        <f t="shared" si="9"/>
        <v>19.5</v>
      </c>
      <c r="I44" s="76">
        <f t="shared" si="10"/>
        <v>31.200000000000003</v>
      </c>
      <c r="J44" s="77">
        <f t="shared" si="11"/>
        <v>50.7</v>
      </c>
      <c r="K44" s="58" t="s">
        <v>154</v>
      </c>
      <c r="L44" s="7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2" s="90" customFormat="1" ht="13.5" customHeight="1">
      <c r="A45" s="71" t="s">
        <v>155</v>
      </c>
      <c r="B45" s="82" t="s">
        <v>156</v>
      </c>
      <c r="C45" s="83" t="s">
        <v>31</v>
      </c>
      <c r="D45" s="84">
        <v>20</v>
      </c>
      <c r="E45" s="85">
        <v>6.08</v>
      </c>
      <c r="F45" s="86">
        <v>2.1</v>
      </c>
      <c r="G45" s="87">
        <f>SUM(E45+F45)</f>
        <v>8.18</v>
      </c>
      <c r="H45" s="85">
        <f t="shared" si="9"/>
        <v>121.6</v>
      </c>
      <c r="I45" s="86">
        <f t="shared" si="10"/>
        <v>42</v>
      </c>
      <c r="J45" s="87">
        <f t="shared" si="11"/>
        <v>163.6</v>
      </c>
      <c r="K45" s="88" t="s">
        <v>157</v>
      </c>
      <c r="L45" s="89">
        <v>27.04</v>
      </c>
    </row>
    <row r="46" spans="1:256" ht="45">
      <c r="A46" s="71" t="s">
        <v>158</v>
      </c>
      <c r="B46" s="55" t="s">
        <v>159</v>
      </c>
      <c r="C46" s="34" t="s">
        <v>31</v>
      </c>
      <c r="D46" s="74">
        <v>20</v>
      </c>
      <c r="E46" s="75">
        <f aca="true" t="shared" si="13" ref="E46:E47">G46*0.15</f>
        <v>0.7605000000000001</v>
      </c>
      <c r="F46" s="76">
        <f aca="true" t="shared" si="14" ref="F46:F47">G46*0.85</f>
        <v>4.3095</v>
      </c>
      <c r="G46" s="77">
        <v>5.07</v>
      </c>
      <c r="H46" s="75">
        <f t="shared" si="9"/>
        <v>15.21</v>
      </c>
      <c r="I46" s="76">
        <f t="shared" si="10"/>
        <v>86.19</v>
      </c>
      <c r="J46" s="77">
        <f t="shared" si="11"/>
        <v>101.4</v>
      </c>
      <c r="K46" s="58" t="s">
        <v>160</v>
      </c>
      <c r="L46" s="70">
        <v>27.04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45">
      <c r="A47" s="71" t="s">
        <v>161</v>
      </c>
      <c r="B47" s="55" t="s">
        <v>162</v>
      </c>
      <c r="C47" s="34" t="s">
        <v>31</v>
      </c>
      <c r="D47" s="74">
        <v>20</v>
      </c>
      <c r="E47" s="75">
        <f t="shared" si="13"/>
        <v>0.7334999999999999</v>
      </c>
      <c r="F47" s="76">
        <f t="shared" si="14"/>
        <v>4.156499999999999</v>
      </c>
      <c r="G47" s="77">
        <v>4.89</v>
      </c>
      <c r="H47" s="75">
        <f t="shared" si="9"/>
        <v>14.669999999999998</v>
      </c>
      <c r="I47" s="76">
        <f t="shared" si="10"/>
        <v>83.13</v>
      </c>
      <c r="J47" s="77">
        <f t="shared" si="11"/>
        <v>97.8</v>
      </c>
      <c r="K47" s="58" t="s">
        <v>163</v>
      </c>
      <c r="L47" s="7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71" t="s">
        <v>164</v>
      </c>
      <c r="B48" s="55" t="s">
        <v>165</v>
      </c>
      <c r="C48" s="34" t="s">
        <v>31</v>
      </c>
      <c r="D48" s="74">
        <v>30</v>
      </c>
      <c r="E48" s="75">
        <v>6.82</v>
      </c>
      <c r="F48" s="76">
        <v>2.21</v>
      </c>
      <c r="G48" s="77">
        <v>8.41</v>
      </c>
      <c r="H48" s="75">
        <f t="shared" si="9"/>
        <v>204.60000000000002</v>
      </c>
      <c r="I48" s="76">
        <f t="shared" si="10"/>
        <v>66.3</v>
      </c>
      <c r="J48" s="77">
        <f t="shared" si="11"/>
        <v>270.90000000000003</v>
      </c>
      <c r="K48" s="58" t="s">
        <v>166</v>
      </c>
      <c r="L48" s="7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 customHeight="1">
      <c r="A49" s="71" t="s">
        <v>167</v>
      </c>
      <c r="B49" s="55" t="s">
        <v>168</v>
      </c>
      <c r="C49" s="34" t="s">
        <v>31</v>
      </c>
      <c r="D49" s="74">
        <v>18</v>
      </c>
      <c r="E49" s="75">
        <f>G49*0.15</f>
        <v>2.8335</v>
      </c>
      <c r="F49" s="76">
        <f>G49*0.85</f>
        <v>16.0565</v>
      </c>
      <c r="G49" s="77">
        <v>18.89</v>
      </c>
      <c r="H49" s="75">
        <f t="shared" si="9"/>
        <v>51.003</v>
      </c>
      <c r="I49" s="76">
        <f t="shared" si="10"/>
        <v>289.017</v>
      </c>
      <c r="J49" s="77">
        <f t="shared" si="11"/>
        <v>340.02</v>
      </c>
      <c r="K49" s="58" t="s">
        <v>169</v>
      </c>
      <c r="L49" s="70">
        <v>27.04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2" s="90" customFormat="1" ht="13.5" customHeight="1">
      <c r="A50" s="71" t="s">
        <v>170</v>
      </c>
      <c r="B50" s="82" t="s">
        <v>171</v>
      </c>
      <c r="C50" s="83" t="s">
        <v>31</v>
      </c>
      <c r="D50" s="84">
        <v>18</v>
      </c>
      <c r="E50" s="85">
        <v>3.65</v>
      </c>
      <c r="F50" s="86">
        <v>4.3</v>
      </c>
      <c r="G50" s="87">
        <f>SUM(E50+F50)</f>
        <v>7.949999999999999</v>
      </c>
      <c r="H50" s="85">
        <f t="shared" si="9"/>
        <v>65.7</v>
      </c>
      <c r="I50" s="86">
        <f t="shared" si="10"/>
        <v>77.39999999999999</v>
      </c>
      <c r="J50" s="87">
        <f t="shared" si="11"/>
        <v>143.1</v>
      </c>
      <c r="K50" s="88" t="s">
        <v>172</v>
      </c>
      <c r="L50" s="89">
        <v>27.04</v>
      </c>
    </row>
    <row r="51" spans="1:256" ht="45">
      <c r="A51" s="71" t="s">
        <v>173</v>
      </c>
      <c r="B51" s="55" t="s">
        <v>174</v>
      </c>
      <c r="C51" s="34" t="s">
        <v>31</v>
      </c>
      <c r="D51" s="74">
        <v>19</v>
      </c>
      <c r="E51" s="75">
        <f aca="true" t="shared" si="15" ref="E51:E57">G51*0.15</f>
        <v>0.945</v>
      </c>
      <c r="F51" s="76">
        <f aca="true" t="shared" si="16" ref="F51:F57">G51*0.85</f>
        <v>5.3549999999999995</v>
      </c>
      <c r="G51" s="77">
        <v>6.3</v>
      </c>
      <c r="H51" s="75">
        <f t="shared" si="9"/>
        <v>17.955</v>
      </c>
      <c r="I51" s="76">
        <f t="shared" si="10"/>
        <v>101.74499999999999</v>
      </c>
      <c r="J51" s="77">
        <f t="shared" si="11"/>
        <v>119.69999999999999</v>
      </c>
      <c r="K51" s="58" t="s">
        <v>175</v>
      </c>
      <c r="L51" s="7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5">
      <c r="A52" s="71" t="s">
        <v>176</v>
      </c>
      <c r="B52" s="55" t="s">
        <v>177</v>
      </c>
      <c r="C52" s="34" t="s">
        <v>31</v>
      </c>
      <c r="D52" s="74">
        <v>14</v>
      </c>
      <c r="E52" s="75">
        <f t="shared" si="15"/>
        <v>1.0095</v>
      </c>
      <c r="F52" s="76">
        <f t="shared" si="16"/>
        <v>5.7205</v>
      </c>
      <c r="G52" s="77">
        <v>6.73</v>
      </c>
      <c r="H52" s="75">
        <f t="shared" si="9"/>
        <v>14.133000000000001</v>
      </c>
      <c r="I52" s="76">
        <f t="shared" si="10"/>
        <v>80.087</v>
      </c>
      <c r="J52" s="77">
        <f t="shared" si="11"/>
        <v>94.22</v>
      </c>
      <c r="K52" s="58" t="s">
        <v>178</v>
      </c>
      <c r="L52" s="70">
        <v>27.04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45">
      <c r="A53" s="71" t="s">
        <v>179</v>
      </c>
      <c r="B53" s="55" t="s">
        <v>180</v>
      </c>
      <c r="C53" s="34" t="s">
        <v>31</v>
      </c>
      <c r="D53" s="74">
        <v>39</v>
      </c>
      <c r="E53" s="75">
        <f t="shared" si="15"/>
        <v>0.8324999999999999</v>
      </c>
      <c r="F53" s="76">
        <f t="shared" si="16"/>
        <v>4.717499999999999</v>
      </c>
      <c r="G53" s="77">
        <v>5.55</v>
      </c>
      <c r="H53" s="75">
        <f t="shared" si="9"/>
        <v>32.467499999999994</v>
      </c>
      <c r="I53" s="76">
        <f t="shared" si="10"/>
        <v>183.9825</v>
      </c>
      <c r="J53" s="77">
        <f t="shared" si="11"/>
        <v>216.45</v>
      </c>
      <c r="K53" s="58" t="s">
        <v>181</v>
      </c>
      <c r="L53" s="7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6.75" customHeight="1">
      <c r="A54" s="71" t="s">
        <v>182</v>
      </c>
      <c r="B54" s="55" t="s">
        <v>183</v>
      </c>
      <c r="C54" s="34" t="s">
        <v>31</v>
      </c>
      <c r="D54" s="74">
        <v>13</v>
      </c>
      <c r="E54" s="75">
        <f t="shared" si="15"/>
        <v>2.7239999999999998</v>
      </c>
      <c r="F54" s="76">
        <f t="shared" si="16"/>
        <v>15.436</v>
      </c>
      <c r="G54" s="77">
        <v>18.16</v>
      </c>
      <c r="H54" s="75">
        <f t="shared" si="9"/>
        <v>35.412</v>
      </c>
      <c r="I54" s="76">
        <f t="shared" si="10"/>
        <v>200.668</v>
      </c>
      <c r="J54" s="77">
        <f t="shared" si="11"/>
        <v>236.08</v>
      </c>
      <c r="K54" s="58" t="s">
        <v>184</v>
      </c>
      <c r="L54" s="7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45">
      <c r="A55" s="71" t="s">
        <v>185</v>
      </c>
      <c r="B55" s="55" t="s">
        <v>186</v>
      </c>
      <c r="C55" s="34" t="s">
        <v>31</v>
      </c>
      <c r="D55" s="74">
        <v>2</v>
      </c>
      <c r="E55" s="75">
        <f t="shared" si="15"/>
        <v>1.5825</v>
      </c>
      <c r="F55" s="76">
        <f t="shared" si="16"/>
        <v>8.967500000000001</v>
      </c>
      <c r="G55" s="77">
        <v>10.55</v>
      </c>
      <c r="H55" s="75">
        <f t="shared" si="9"/>
        <v>3.165</v>
      </c>
      <c r="I55" s="76">
        <f t="shared" si="10"/>
        <v>17.935000000000002</v>
      </c>
      <c r="J55" s="77">
        <f t="shared" si="11"/>
        <v>21.1</v>
      </c>
      <c r="K55" s="58" t="s">
        <v>187</v>
      </c>
      <c r="L55" s="7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2" s="90" customFormat="1" ht="26.25" customHeight="1">
      <c r="A56" s="71" t="s">
        <v>188</v>
      </c>
      <c r="B56" s="55" t="s">
        <v>189</v>
      </c>
      <c r="C56" s="34" t="s">
        <v>31</v>
      </c>
      <c r="D56" s="74">
        <v>13</v>
      </c>
      <c r="E56" s="75">
        <f t="shared" si="15"/>
        <v>3.885</v>
      </c>
      <c r="F56" s="76">
        <f t="shared" si="16"/>
        <v>22.014999999999997</v>
      </c>
      <c r="G56" s="77">
        <v>25.9</v>
      </c>
      <c r="H56" s="75">
        <f t="shared" si="9"/>
        <v>50.504999999999995</v>
      </c>
      <c r="I56" s="76">
        <f t="shared" si="10"/>
        <v>286.19499999999994</v>
      </c>
      <c r="J56" s="77">
        <f t="shared" si="11"/>
        <v>336.69999999999993</v>
      </c>
      <c r="K56" s="58" t="s">
        <v>190</v>
      </c>
      <c r="L56" s="89"/>
    </row>
    <row r="57" spans="1:256" ht="22.5">
      <c r="A57" s="71" t="s">
        <v>191</v>
      </c>
      <c r="B57" s="55" t="s">
        <v>192</v>
      </c>
      <c r="C57" s="34" t="s">
        <v>31</v>
      </c>
      <c r="D57" s="74">
        <v>4</v>
      </c>
      <c r="E57" s="75">
        <f t="shared" si="15"/>
        <v>6.663</v>
      </c>
      <c r="F57" s="76">
        <f t="shared" si="16"/>
        <v>37.757</v>
      </c>
      <c r="G57" s="77">
        <v>44.42</v>
      </c>
      <c r="H57" s="75">
        <f t="shared" si="9"/>
        <v>26.652</v>
      </c>
      <c r="I57" s="76">
        <f t="shared" si="10"/>
        <v>151.028</v>
      </c>
      <c r="J57" s="77">
        <f t="shared" si="11"/>
        <v>177.68</v>
      </c>
      <c r="K57" s="58" t="s">
        <v>193</v>
      </c>
      <c r="L57" s="7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2" s="90" customFormat="1" ht="13.5" customHeight="1">
      <c r="A58" s="71" t="s">
        <v>194</v>
      </c>
      <c r="B58" s="82" t="s">
        <v>195</v>
      </c>
      <c r="C58" s="83" t="s">
        <v>31</v>
      </c>
      <c r="D58" s="84">
        <v>4</v>
      </c>
      <c r="E58" s="85">
        <v>11.19</v>
      </c>
      <c r="F58" s="86">
        <v>9.34</v>
      </c>
      <c r="G58" s="87">
        <f aca="true" t="shared" si="17" ref="G58:G59">SUM(E58+F58)</f>
        <v>20.53</v>
      </c>
      <c r="H58" s="85">
        <f t="shared" si="9"/>
        <v>44.76</v>
      </c>
      <c r="I58" s="86">
        <f t="shared" si="10"/>
        <v>37.36</v>
      </c>
      <c r="J58" s="87">
        <f t="shared" si="11"/>
        <v>82.12</v>
      </c>
      <c r="K58" s="88" t="s">
        <v>196</v>
      </c>
      <c r="L58" s="89">
        <v>27.04</v>
      </c>
    </row>
    <row r="59" spans="1:12" s="90" customFormat="1" ht="13.5" customHeight="1">
      <c r="A59" s="71" t="s">
        <v>197</v>
      </c>
      <c r="B59" s="82" t="s">
        <v>198</v>
      </c>
      <c r="C59" s="83" t="s">
        <v>31</v>
      </c>
      <c r="D59" s="84">
        <v>1</v>
      </c>
      <c r="E59" s="85">
        <v>7.06</v>
      </c>
      <c r="F59" s="86">
        <v>4.63</v>
      </c>
      <c r="G59" s="87">
        <f t="shared" si="17"/>
        <v>11.69</v>
      </c>
      <c r="H59" s="85">
        <f t="shared" si="9"/>
        <v>7.06</v>
      </c>
      <c r="I59" s="86">
        <f t="shared" si="10"/>
        <v>4.63</v>
      </c>
      <c r="J59" s="87">
        <f t="shared" si="11"/>
        <v>11.69</v>
      </c>
      <c r="K59" s="88" t="s">
        <v>199</v>
      </c>
      <c r="L59" s="89">
        <v>27.04</v>
      </c>
    </row>
    <row r="60" spans="1:256" ht="22.5">
      <c r="A60" s="71" t="s">
        <v>200</v>
      </c>
      <c r="B60" s="55" t="s">
        <v>201</v>
      </c>
      <c r="C60" s="34" t="s">
        <v>31</v>
      </c>
      <c r="D60" s="74">
        <v>2</v>
      </c>
      <c r="E60" s="75">
        <f>G60*0.15</f>
        <v>1.4115</v>
      </c>
      <c r="F60" s="76">
        <f>G60*0.85</f>
        <v>7.9985</v>
      </c>
      <c r="G60" s="77">
        <v>9.41</v>
      </c>
      <c r="H60" s="75">
        <f t="shared" si="9"/>
        <v>2.823</v>
      </c>
      <c r="I60" s="76">
        <f t="shared" si="10"/>
        <v>15.997</v>
      </c>
      <c r="J60" s="77">
        <f t="shared" si="11"/>
        <v>18.82</v>
      </c>
      <c r="K60" s="58" t="s">
        <v>202</v>
      </c>
      <c r="L60" s="7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71" t="s">
        <v>203</v>
      </c>
      <c r="B61" s="55" t="s">
        <v>204</v>
      </c>
      <c r="C61" s="34" t="s">
        <v>31</v>
      </c>
      <c r="D61" s="74">
        <v>2</v>
      </c>
      <c r="E61" s="75">
        <v>9</v>
      </c>
      <c r="F61" s="76">
        <v>7.35</v>
      </c>
      <c r="G61" s="77">
        <f>E61+F61</f>
        <v>16.35</v>
      </c>
      <c r="H61" s="75">
        <f t="shared" si="9"/>
        <v>18</v>
      </c>
      <c r="I61" s="76">
        <f t="shared" si="10"/>
        <v>14.7</v>
      </c>
      <c r="J61" s="77">
        <f t="shared" si="11"/>
        <v>32.7</v>
      </c>
      <c r="K61" s="58" t="s">
        <v>205</v>
      </c>
      <c r="L61" s="7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3.75">
      <c r="A62" s="71" t="s">
        <v>206</v>
      </c>
      <c r="B62" s="55" t="s">
        <v>207</v>
      </c>
      <c r="C62" s="34" t="s">
        <v>31</v>
      </c>
      <c r="D62" s="74">
        <v>55</v>
      </c>
      <c r="E62" s="75">
        <f aca="true" t="shared" si="18" ref="E62:E63">G62*0.15</f>
        <v>1.7369999999999999</v>
      </c>
      <c r="F62" s="76">
        <f aca="true" t="shared" si="19" ref="F62:F63">G62*0.85</f>
        <v>9.843</v>
      </c>
      <c r="G62" s="77">
        <v>11.58</v>
      </c>
      <c r="H62" s="75">
        <f t="shared" si="9"/>
        <v>95.535</v>
      </c>
      <c r="I62" s="76">
        <f t="shared" si="10"/>
        <v>541.365</v>
      </c>
      <c r="J62" s="77">
        <f t="shared" si="11"/>
        <v>636.9</v>
      </c>
      <c r="K62" s="58" t="s">
        <v>208</v>
      </c>
      <c r="L62" s="7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45">
      <c r="A63" s="71" t="s">
        <v>209</v>
      </c>
      <c r="B63" s="55" t="s">
        <v>210</v>
      </c>
      <c r="C63" s="34" t="s">
        <v>31</v>
      </c>
      <c r="D63" s="74">
        <v>14</v>
      </c>
      <c r="E63" s="75">
        <f t="shared" si="18"/>
        <v>2.187</v>
      </c>
      <c r="F63" s="76">
        <f t="shared" si="19"/>
        <v>12.392999999999999</v>
      </c>
      <c r="G63" s="77">
        <v>14.58</v>
      </c>
      <c r="H63" s="75">
        <f t="shared" si="9"/>
        <v>30.618</v>
      </c>
      <c r="I63" s="76">
        <f t="shared" si="10"/>
        <v>173.50199999999998</v>
      </c>
      <c r="J63" s="77">
        <f t="shared" si="11"/>
        <v>204.11999999999998</v>
      </c>
      <c r="K63" s="58" t="s">
        <v>211</v>
      </c>
      <c r="L63" s="7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1" t="s">
        <v>212</v>
      </c>
      <c r="B64" s="55" t="s">
        <v>213</v>
      </c>
      <c r="C64" s="34" t="s">
        <v>31</v>
      </c>
      <c r="D64" s="74">
        <v>14</v>
      </c>
      <c r="E64" s="75">
        <v>3.65</v>
      </c>
      <c r="F64" s="76">
        <v>6.04</v>
      </c>
      <c r="G64" s="77">
        <f>E64+F64</f>
        <v>9.69</v>
      </c>
      <c r="H64" s="75">
        <f t="shared" si="9"/>
        <v>51.1</v>
      </c>
      <c r="I64" s="76">
        <f t="shared" si="10"/>
        <v>84.56</v>
      </c>
      <c r="J64" s="77">
        <f t="shared" si="11"/>
        <v>135.66</v>
      </c>
      <c r="K64" s="58" t="s">
        <v>214</v>
      </c>
      <c r="L64" s="7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45">
      <c r="A65" s="71" t="s">
        <v>215</v>
      </c>
      <c r="B65" s="55" t="s">
        <v>216</v>
      </c>
      <c r="C65" s="34" t="s">
        <v>31</v>
      </c>
      <c r="D65" s="74">
        <v>17</v>
      </c>
      <c r="E65" s="75">
        <f aca="true" t="shared" si="20" ref="E65:E67">G65*0.15</f>
        <v>1.5915</v>
      </c>
      <c r="F65" s="76">
        <f aca="true" t="shared" si="21" ref="F65:F67">G65*0.85</f>
        <v>9.0185</v>
      </c>
      <c r="G65" s="77">
        <v>10.61</v>
      </c>
      <c r="H65" s="75">
        <f t="shared" si="9"/>
        <v>27.0555</v>
      </c>
      <c r="I65" s="76">
        <f t="shared" si="10"/>
        <v>153.31449999999998</v>
      </c>
      <c r="J65" s="77">
        <f t="shared" si="11"/>
        <v>180.36999999999998</v>
      </c>
      <c r="K65" s="58" t="s">
        <v>217</v>
      </c>
      <c r="L65" s="7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3.75">
      <c r="A66" s="71" t="s">
        <v>218</v>
      </c>
      <c r="B66" s="55" t="s">
        <v>219</v>
      </c>
      <c r="C66" s="34" t="s">
        <v>31</v>
      </c>
      <c r="D66" s="74">
        <v>6</v>
      </c>
      <c r="E66" s="75">
        <f t="shared" si="20"/>
        <v>1.224</v>
      </c>
      <c r="F66" s="76">
        <f t="shared" si="21"/>
        <v>6.936</v>
      </c>
      <c r="G66" s="77">
        <v>8.16</v>
      </c>
      <c r="H66" s="75">
        <f t="shared" si="9"/>
        <v>7.343999999999999</v>
      </c>
      <c r="I66" s="76">
        <f t="shared" si="10"/>
        <v>41.616</v>
      </c>
      <c r="J66" s="77">
        <f t="shared" si="11"/>
        <v>48.96</v>
      </c>
      <c r="K66" s="58" t="s">
        <v>220</v>
      </c>
      <c r="L66" s="7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6.75" customHeight="1">
      <c r="A67" s="71" t="s">
        <v>221</v>
      </c>
      <c r="B67" s="55" t="s">
        <v>222</v>
      </c>
      <c r="C67" s="34" t="s">
        <v>31</v>
      </c>
      <c r="D67" s="74">
        <v>2</v>
      </c>
      <c r="E67" s="75">
        <f t="shared" si="20"/>
        <v>0.7845000000000001</v>
      </c>
      <c r="F67" s="76">
        <f t="shared" si="21"/>
        <v>4.4455</v>
      </c>
      <c r="G67" s="77">
        <v>5.23</v>
      </c>
      <c r="H67" s="75">
        <f t="shared" si="9"/>
        <v>1.5690000000000002</v>
      </c>
      <c r="I67" s="76">
        <f t="shared" si="10"/>
        <v>8.891</v>
      </c>
      <c r="J67" s="77">
        <f t="shared" si="11"/>
        <v>10.46</v>
      </c>
      <c r="K67" s="58" t="s">
        <v>223</v>
      </c>
      <c r="L67" s="7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71" t="s">
        <v>224</v>
      </c>
      <c r="B68" s="55" t="s">
        <v>225</v>
      </c>
      <c r="C68" s="34" t="s">
        <v>31</v>
      </c>
      <c r="D68" s="74">
        <v>15</v>
      </c>
      <c r="E68" s="75">
        <v>7.06</v>
      </c>
      <c r="F68" s="76">
        <v>5.68</v>
      </c>
      <c r="G68" s="77">
        <f aca="true" t="shared" si="22" ref="G68:G69">E68+F68</f>
        <v>12.739999999999998</v>
      </c>
      <c r="H68" s="75">
        <f t="shared" si="9"/>
        <v>105.89999999999999</v>
      </c>
      <c r="I68" s="76">
        <f t="shared" si="10"/>
        <v>85.19999999999999</v>
      </c>
      <c r="J68" s="77">
        <f t="shared" si="11"/>
        <v>191.09999999999997</v>
      </c>
      <c r="K68" s="58" t="s">
        <v>226</v>
      </c>
      <c r="L68" s="7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71" t="s">
        <v>227</v>
      </c>
      <c r="B69" s="55" t="s">
        <v>228</v>
      </c>
      <c r="C69" s="34" t="s">
        <v>31</v>
      </c>
      <c r="D69" s="74">
        <v>2</v>
      </c>
      <c r="E69" s="75">
        <v>9</v>
      </c>
      <c r="F69" s="76">
        <v>10</v>
      </c>
      <c r="G69" s="77">
        <f t="shared" si="22"/>
        <v>19</v>
      </c>
      <c r="H69" s="75">
        <f t="shared" si="9"/>
        <v>18</v>
      </c>
      <c r="I69" s="76">
        <f t="shared" si="10"/>
        <v>20</v>
      </c>
      <c r="J69" s="77">
        <f t="shared" si="11"/>
        <v>38</v>
      </c>
      <c r="K69" s="58" t="s">
        <v>229</v>
      </c>
      <c r="L69" s="7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5">
      <c r="A70" s="71" t="s">
        <v>230</v>
      </c>
      <c r="B70" s="55" t="s">
        <v>231</v>
      </c>
      <c r="C70" s="34" t="s">
        <v>31</v>
      </c>
      <c r="D70" s="74">
        <v>14</v>
      </c>
      <c r="E70" s="75">
        <f aca="true" t="shared" si="23" ref="E70:E74">G70*0.15</f>
        <v>13.734</v>
      </c>
      <c r="F70" s="76">
        <f aca="true" t="shared" si="24" ref="F70:F74">G70*0.85</f>
        <v>77.826</v>
      </c>
      <c r="G70" s="77">
        <v>91.56</v>
      </c>
      <c r="H70" s="75">
        <f t="shared" si="9"/>
        <v>192.276</v>
      </c>
      <c r="I70" s="76">
        <f t="shared" si="10"/>
        <v>1089.5639999999999</v>
      </c>
      <c r="J70" s="77">
        <f t="shared" si="11"/>
        <v>1281.84</v>
      </c>
      <c r="K70" s="58" t="s">
        <v>232</v>
      </c>
      <c r="L70" s="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2.5">
      <c r="A71" s="71" t="s">
        <v>233</v>
      </c>
      <c r="B71" s="55" t="s">
        <v>234</v>
      </c>
      <c r="C71" s="34" t="s">
        <v>31</v>
      </c>
      <c r="D71" s="74">
        <v>4</v>
      </c>
      <c r="E71" s="75">
        <f t="shared" si="23"/>
        <v>28.514999999999997</v>
      </c>
      <c r="F71" s="76">
        <f t="shared" si="24"/>
        <v>161.58499999999998</v>
      </c>
      <c r="G71" s="77">
        <v>190.1</v>
      </c>
      <c r="H71" s="75">
        <f t="shared" si="9"/>
        <v>114.05999999999999</v>
      </c>
      <c r="I71" s="76">
        <f t="shared" si="10"/>
        <v>646.3399999999999</v>
      </c>
      <c r="J71" s="77">
        <f t="shared" si="11"/>
        <v>760.3999999999999</v>
      </c>
      <c r="K71" s="58" t="s">
        <v>235</v>
      </c>
      <c r="L71" s="7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8.75" customHeight="1">
      <c r="A72" s="71" t="s">
        <v>236</v>
      </c>
      <c r="B72" s="55" t="s">
        <v>237</v>
      </c>
      <c r="C72" s="34" t="s">
        <v>31</v>
      </c>
      <c r="D72" s="74">
        <v>2</v>
      </c>
      <c r="E72" s="75">
        <f t="shared" si="23"/>
        <v>71.2785</v>
      </c>
      <c r="F72" s="76">
        <f t="shared" si="24"/>
        <v>403.9115</v>
      </c>
      <c r="G72" s="77">
        <v>475.19</v>
      </c>
      <c r="H72" s="75">
        <f t="shared" si="9"/>
        <v>142.557</v>
      </c>
      <c r="I72" s="76">
        <f t="shared" si="10"/>
        <v>807.823</v>
      </c>
      <c r="J72" s="77">
        <f t="shared" si="11"/>
        <v>950.38</v>
      </c>
      <c r="K72" s="58" t="s">
        <v>238</v>
      </c>
      <c r="L72" s="7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5">
      <c r="A73" s="71" t="s">
        <v>239</v>
      </c>
      <c r="B73" s="55" t="s">
        <v>240</v>
      </c>
      <c r="C73" s="34" t="s">
        <v>31</v>
      </c>
      <c r="D73" s="74">
        <v>14</v>
      </c>
      <c r="E73" s="75">
        <f t="shared" si="23"/>
        <v>27.4455</v>
      </c>
      <c r="F73" s="76">
        <f t="shared" si="24"/>
        <v>155.5245</v>
      </c>
      <c r="G73" s="77">
        <v>182.97</v>
      </c>
      <c r="H73" s="75">
        <f t="shared" si="9"/>
        <v>384.23699999999997</v>
      </c>
      <c r="I73" s="76">
        <f t="shared" si="10"/>
        <v>2177.343</v>
      </c>
      <c r="J73" s="77">
        <f t="shared" si="11"/>
        <v>2561.58</v>
      </c>
      <c r="K73" s="58" t="s">
        <v>241</v>
      </c>
      <c r="L73" s="7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6.75" customHeight="1">
      <c r="A74" s="71" t="s">
        <v>242</v>
      </c>
      <c r="B74" s="55" t="s">
        <v>243</v>
      </c>
      <c r="C74" s="34" t="s">
        <v>31</v>
      </c>
      <c r="D74" s="74">
        <v>10</v>
      </c>
      <c r="E74" s="75">
        <f t="shared" si="23"/>
        <v>1.389</v>
      </c>
      <c r="F74" s="76">
        <f t="shared" si="24"/>
        <v>7.8709999999999996</v>
      </c>
      <c r="G74" s="77">
        <v>9.26</v>
      </c>
      <c r="H74" s="75">
        <f t="shared" si="9"/>
        <v>13.89</v>
      </c>
      <c r="I74" s="76">
        <f t="shared" si="10"/>
        <v>78.71</v>
      </c>
      <c r="J74" s="77">
        <f t="shared" si="11"/>
        <v>92.6</v>
      </c>
      <c r="K74" s="58" t="s">
        <v>244</v>
      </c>
      <c r="L74" s="7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 s="78" t="s">
        <v>245</v>
      </c>
      <c r="B75" s="78"/>
      <c r="C75" s="78"/>
      <c r="D75" s="78"/>
      <c r="E75" s="78"/>
      <c r="F75" s="78"/>
      <c r="G75" s="78"/>
      <c r="H75" s="79">
        <f>J10+J37</f>
        <v>23057.375249999997</v>
      </c>
      <c r="I75" s="79"/>
      <c r="J75" s="79"/>
      <c r="K75" s="41"/>
      <c r="L75" s="7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75:G75"/>
    <mergeCell ref="H75:J75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80" zoomScaleSheetLayoutView="80" workbookViewId="0" topLeftCell="A70">
      <selection activeCell="H80" sqref="H80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2" width="0" style="80" hidden="1" customWidth="1"/>
    <col min="13" max="16384" width="9.00390625" style="1" customWidth="1"/>
  </cols>
  <sheetData>
    <row r="1" spans="1:256" ht="12.75" customHeight="1">
      <c r="A1"/>
      <c r="B1"/>
      <c r="C1"/>
      <c r="D1" s="3" t="s">
        <v>246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84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  <c r="L5" s="81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 s="7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47"/>
      <c r="G10" s="48"/>
      <c r="H10" s="49">
        <f>SUM(H11:H37)</f>
        <v>2205.3072500000003</v>
      </c>
      <c r="I10" s="47">
        <f>SUM(I11:I37)</f>
        <v>12430.396999999999</v>
      </c>
      <c r="J10" s="50">
        <f>SUM(J11:J37)</f>
        <v>14635.704249999997</v>
      </c>
      <c r="K10" s="51"/>
      <c r="L10" s="7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54" customFormat="1" ht="22.5">
      <c r="A11" s="32" t="s">
        <v>22</v>
      </c>
      <c r="B11" s="33" t="s">
        <v>85</v>
      </c>
      <c r="C11" s="34" t="s">
        <v>24</v>
      </c>
      <c r="D11" s="35">
        <v>160</v>
      </c>
      <c r="E11" s="36">
        <f aca="true" t="shared" si="0" ref="E11:E25">G11*0.15</f>
        <v>2.004</v>
      </c>
      <c r="F11" s="39">
        <f aca="true" t="shared" si="1" ref="F11:F25">G11*0.85</f>
        <v>11.356</v>
      </c>
      <c r="G11" s="39">
        <v>13.36</v>
      </c>
      <c r="H11" s="36">
        <f aca="true" t="shared" si="2" ref="H11:H37">E11*D11</f>
        <v>320.64</v>
      </c>
      <c r="I11" s="39">
        <f aca="true" t="shared" si="3" ref="I11:I37">F11*D11</f>
        <v>1816.96</v>
      </c>
      <c r="J11" s="40">
        <f aca="true" t="shared" si="4" ref="J11:J37">H11+I11</f>
        <v>2137.6</v>
      </c>
      <c r="K11" s="52" t="s">
        <v>86</v>
      </c>
      <c r="L11" s="53">
        <v>10.66</v>
      </c>
    </row>
    <row r="12" spans="1:12" s="54" customFormat="1" ht="22.5">
      <c r="A12" s="32" t="s">
        <v>26</v>
      </c>
      <c r="B12" s="33" t="s">
        <v>23</v>
      </c>
      <c r="C12" s="34" t="s">
        <v>24</v>
      </c>
      <c r="D12" s="35">
        <v>110</v>
      </c>
      <c r="E12" s="36">
        <f t="shared" si="0"/>
        <v>2.844</v>
      </c>
      <c r="F12" s="39">
        <f t="shared" si="1"/>
        <v>16.116</v>
      </c>
      <c r="G12" s="39">
        <v>18.96</v>
      </c>
      <c r="H12" s="36">
        <f t="shared" si="2"/>
        <v>312.84</v>
      </c>
      <c r="I12" s="39">
        <f t="shared" si="3"/>
        <v>1772.76</v>
      </c>
      <c r="J12" s="40">
        <f t="shared" si="4"/>
        <v>2085.6</v>
      </c>
      <c r="K12" s="52" t="s">
        <v>25</v>
      </c>
      <c r="L12" s="53">
        <v>10.66</v>
      </c>
    </row>
    <row r="13" spans="1:12" s="54" customFormat="1" ht="22.5">
      <c r="A13" s="32" t="s">
        <v>29</v>
      </c>
      <c r="B13" s="33" t="s">
        <v>87</v>
      </c>
      <c r="C13" s="34" t="s">
        <v>24</v>
      </c>
      <c r="D13" s="35">
        <v>72</v>
      </c>
      <c r="E13" s="36">
        <f t="shared" si="0"/>
        <v>1.9725</v>
      </c>
      <c r="F13" s="39">
        <f t="shared" si="1"/>
        <v>11.1775</v>
      </c>
      <c r="G13" s="39">
        <v>13.15</v>
      </c>
      <c r="H13" s="36">
        <f t="shared" si="2"/>
        <v>142.01999999999998</v>
      </c>
      <c r="I13" s="39">
        <f t="shared" si="3"/>
        <v>804.78</v>
      </c>
      <c r="J13" s="40">
        <f t="shared" si="4"/>
        <v>946.8</v>
      </c>
      <c r="K13" s="52" t="s">
        <v>88</v>
      </c>
      <c r="L13" s="53">
        <v>15.92</v>
      </c>
    </row>
    <row r="14" spans="1:12" s="54" customFormat="1" ht="22.5">
      <c r="A14" s="32" t="s">
        <v>33</v>
      </c>
      <c r="B14" s="33" t="s">
        <v>27</v>
      </c>
      <c r="C14" s="34" t="s">
        <v>24</v>
      </c>
      <c r="D14" s="35">
        <v>25</v>
      </c>
      <c r="E14" s="36">
        <f t="shared" si="0"/>
        <v>3.0285</v>
      </c>
      <c r="F14" s="39">
        <f t="shared" si="1"/>
        <v>17.1615</v>
      </c>
      <c r="G14" s="39">
        <v>20.19</v>
      </c>
      <c r="H14" s="36">
        <f t="shared" si="2"/>
        <v>75.7125</v>
      </c>
      <c r="I14" s="39">
        <f t="shared" si="3"/>
        <v>429.0375</v>
      </c>
      <c r="J14" s="40">
        <f t="shared" si="4"/>
        <v>504.75</v>
      </c>
      <c r="K14" s="52" t="s">
        <v>28</v>
      </c>
      <c r="L14" s="53">
        <v>15.92</v>
      </c>
    </row>
    <row r="15" spans="1:12" s="54" customFormat="1" ht="22.5">
      <c r="A15" s="32" t="s">
        <v>36</v>
      </c>
      <c r="B15" s="33" t="s">
        <v>89</v>
      </c>
      <c r="C15" s="34" t="s">
        <v>31</v>
      </c>
      <c r="D15" s="35">
        <v>75</v>
      </c>
      <c r="E15" s="36">
        <f t="shared" si="0"/>
        <v>0.7889999999999999</v>
      </c>
      <c r="F15" s="39">
        <f t="shared" si="1"/>
        <v>4.471</v>
      </c>
      <c r="G15" s="39">
        <v>5.26</v>
      </c>
      <c r="H15" s="36">
        <f t="shared" si="2"/>
        <v>59.175</v>
      </c>
      <c r="I15" s="39">
        <f t="shared" si="3"/>
        <v>335.325</v>
      </c>
      <c r="J15" s="40">
        <f t="shared" si="4"/>
        <v>394.5</v>
      </c>
      <c r="K15" s="52" t="s">
        <v>90</v>
      </c>
      <c r="L15" s="53">
        <v>128.26</v>
      </c>
    </row>
    <row r="16" spans="1:12" s="54" customFormat="1" ht="22.5">
      <c r="A16" s="32" t="s">
        <v>39</v>
      </c>
      <c r="B16" s="33" t="s">
        <v>91</v>
      </c>
      <c r="C16" s="34" t="s">
        <v>31</v>
      </c>
      <c r="D16" s="35">
        <v>16</v>
      </c>
      <c r="E16" s="36">
        <f t="shared" si="0"/>
        <v>1.05</v>
      </c>
      <c r="F16" s="39">
        <f t="shared" si="1"/>
        <v>5.95</v>
      </c>
      <c r="G16" s="39">
        <v>7</v>
      </c>
      <c r="H16" s="36">
        <f t="shared" si="2"/>
        <v>16.8</v>
      </c>
      <c r="I16" s="39">
        <f t="shared" si="3"/>
        <v>95.2</v>
      </c>
      <c r="J16" s="40">
        <f t="shared" si="4"/>
        <v>112</v>
      </c>
      <c r="K16" s="52" t="s">
        <v>32</v>
      </c>
      <c r="L16" s="53">
        <v>128.26</v>
      </c>
    </row>
    <row r="17" spans="1:12" s="54" customFormat="1" ht="22.5">
      <c r="A17" s="32" t="s">
        <v>42</v>
      </c>
      <c r="B17" s="33" t="s">
        <v>92</v>
      </c>
      <c r="C17" s="34" t="s">
        <v>31</v>
      </c>
      <c r="D17" s="35">
        <v>22</v>
      </c>
      <c r="E17" s="36">
        <f t="shared" si="0"/>
        <v>1.188</v>
      </c>
      <c r="F17" s="39">
        <f t="shared" si="1"/>
        <v>6.732</v>
      </c>
      <c r="G17" s="39">
        <v>7.92</v>
      </c>
      <c r="H17" s="36">
        <f t="shared" si="2"/>
        <v>26.136</v>
      </c>
      <c r="I17" s="39">
        <f t="shared" si="3"/>
        <v>148.104</v>
      </c>
      <c r="J17" s="40">
        <f t="shared" si="4"/>
        <v>174.24</v>
      </c>
      <c r="K17" s="52" t="s">
        <v>93</v>
      </c>
      <c r="L17" s="53">
        <v>128.26</v>
      </c>
    </row>
    <row r="18" spans="1:12" s="54" customFormat="1" ht="26.25" customHeight="1">
      <c r="A18" s="32" t="s">
        <v>45</v>
      </c>
      <c r="B18" s="33" t="s">
        <v>94</v>
      </c>
      <c r="C18" s="34" t="s">
        <v>31</v>
      </c>
      <c r="D18" s="35">
        <v>17</v>
      </c>
      <c r="E18" s="36">
        <f t="shared" si="0"/>
        <v>0.66</v>
      </c>
      <c r="F18" s="39">
        <f t="shared" si="1"/>
        <v>3.74</v>
      </c>
      <c r="G18" s="39">
        <v>4.4</v>
      </c>
      <c r="H18" s="36">
        <f t="shared" si="2"/>
        <v>11.22</v>
      </c>
      <c r="I18" s="39">
        <f t="shared" si="3"/>
        <v>63.580000000000005</v>
      </c>
      <c r="J18" s="40">
        <f t="shared" si="4"/>
        <v>74.80000000000001</v>
      </c>
      <c r="K18" s="52" t="s">
        <v>95</v>
      </c>
      <c r="L18" s="53">
        <v>128.26</v>
      </c>
    </row>
    <row r="19" spans="1:12" s="54" customFormat="1" ht="26.25" customHeight="1">
      <c r="A19" s="32" t="s">
        <v>46</v>
      </c>
      <c r="B19" s="33" t="s">
        <v>99</v>
      </c>
      <c r="C19" s="34" t="s">
        <v>31</v>
      </c>
      <c r="D19" s="35">
        <v>16</v>
      </c>
      <c r="E19" s="36">
        <f t="shared" si="0"/>
        <v>1.6289999999999998</v>
      </c>
      <c r="F19" s="39">
        <f t="shared" si="1"/>
        <v>9.231</v>
      </c>
      <c r="G19" s="39">
        <v>10.86</v>
      </c>
      <c r="H19" s="36">
        <f t="shared" si="2"/>
        <v>26.063999999999997</v>
      </c>
      <c r="I19" s="39">
        <f t="shared" si="3"/>
        <v>147.696</v>
      </c>
      <c r="J19" s="40">
        <f t="shared" si="4"/>
        <v>173.76</v>
      </c>
      <c r="K19" s="52" t="s">
        <v>100</v>
      </c>
      <c r="L19" s="53">
        <v>128.26</v>
      </c>
    </row>
    <row r="20" spans="1:12" s="54" customFormat="1" ht="26.25" customHeight="1">
      <c r="A20" s="32" t="s">
        <v>98</v>
      </c>
      <c r="B20" s="33" t="s">
        <v>96</v>
      </c>
      <c r="C20" s="34" t="s">
        <v>31</v>
      </c>
      <c r="D20" s="35">
        <v>10</v>
      </c>
      <c r="E20" s="36">
        <f t="shared" si="0"/>
        <v>2.2605</v>
      </c>
      <c r="F20" s="39">
        <f t="shared" si="1"/>
        <v>12.8095</v>
      </c>
      <c r="G20" s="39">
        <v>15.07</v>
      </c>
      <c r="H20" s="36">
        <f t="shared" si="2"/>
        <v>22.605</v>
      </c>
      <c r="I20" s="39">
        <f t="shared" si="3"/>
        <v>128.095</v>
      </c>
      <c r="J20" s="40">
        <f t="shared" si="4"/>
        <v>150.7</v>
      </c>
      <c r="K20" s="52" t="s">
        <v>97</v>
      </c>
      <c r="L20"/>
    </row>
    <row r="21" spans="1:256" ht="22.5">
      <c r="A21" s="32" t="s">
        <v>101</v>
      </c>
      <c r="B21" s="33" t="s">
        <v>102</v>
      </c>
      <c r="C21" s="34" t="s">
        <v>31</v>
      </c>
      <c r="D21" s="35">
        <v>19</v>
      </c>
      <c r="E21" s="36">
        <f t="shared" si="0"/>
        <v>1.422</v>
      </c>
      <c r="F21" s="39">
        <f t="shared" si="1"/>
        <v>8.058</v>
      </c>
      <c r="G21" s="39">
        <v>9.48</v>
      </c>
      <c r="H21" s="36">
        <f t="shared" si="2"/>
        <v>27.017999999999997</v>
      </c>
      <c r="I21" s="39">
        <f t="shared" si="3"/>
        <v>153.102</v>
      </c>
      <c r="J21" s="40">
        <f t="shared" si="4"/>
        <v>180.12</v>
      </c>
      <c r="K21" s="52" t="s">
        <v>103</v>
      </c>
      <c r="L21" s="53">
        <v>128.26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5">
      <c r="A22" s="32" t="s">
        <v>104</v>
      </c>
      <c r="B22" s="33" t="s">
        <v>105</v>
      </c>
      <c r="C22" s="34" t="s">
        <v>31</v>
      </c>
      <c r="D22" s="35">
        <v>4</v>
      </c>
      <c r="E22" s="36">
        <f t="shared" si="0"/>
        <v>2.2184999999999997</v>
      </c>
      <c r="F22" s="39">
        <f t="shared" si="1"/>
        <v>12.571499999999999</v>
      </c>
      <c r="G22" s="39">
        <v>14.79</v>
      </c>
      <c r="H22" s="36">
        <f t="shared" si="2"/>
        <v>8.873999999999999</v>
      </c>
      <c r="I22" s="39">
        <f t="shared" si="3"/>
        <v>50.285999999999994</v>
      </c>
      <c r="J22" s="40">
        <f t="shared" si="4"/>
        <v>59.16</v>
      </c>
      <c r="K22" s="52" t="s">
        <v>106</v>
      </c>
      <c r="L22" s="53">
        <v>128.26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5">
      <c r="A23" s="32" t="s">
        <v>107</v>
      </c>
      <c r="B23" s="33" t="s">
        <v>40</v>
      </c>
      <c r="C23" s="34" t="s">
        <v>31</v>
      </c>
      <c r="D23" s="35">
        <v>4</v>
      </c>
      <c r="E23" s="36">
        <f t="shared" si="0"/>
        <v>5.601</v>
      </c>
      <c r="F23" s="39">
        <f t="shared" si="1"/>
        <v>31.739</v>
      </c>
      <c r="G23" s="39">
        <v>37.34</v>
      </c>
      <c r="H23" s="36">
        <f t="shared" si="2"/>
        <v>22.404</v>
      </c>
      <c r="I23" s="39">
        <f t="shared" si="3"/>
        <v>126.956</v>
      </c>
      <c r="J23" s="40">
        <f t="shared" si="4"/>
        <v>149.36</v>
      </c>
      <c r="K23" s="52" t="s">
        <v>41</v>
      </c>
      <c r="L23" s="53">
        <v>128.26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5">
      <c r="A24" s="32" t="s">
        <v>108</v>
      </c>
      <c r="B24" s="33" t="s">
        <v>247</v>
      </c>
      <c r="C24" s="34" t="s">
        <v>31</v>
      </c>
      <c r="D24" s="35">
        <v>1</v>
      </c>
      <c r="E24" s="36">
        <f t="shared" si="0"/>
        <v>2.3415</v>
      </c>
      <c r="F24" s="39">
        <f t="shared" si="1"/>
        <v>13.2685</v>
      </c>
      <c r="G24" s="39">
        <v>15.61</v>
      </c>
      <c r="H24" s="36">
        <f t="shared" si="2"/>
        <v>2.3415</v>
      </c>
      <c r="I24" s="39">
        <f t="shared" si="3"/>
        <v>13.2685</v>
      </c>
      <c r="J24" s="40">
        <f t="shared" si="4"/>
        <v>15.61</v>
      </c>
      <c r="K24" s="52" t="s">
        <v>248</v>
      </c>
      <c r="L24" s="53">
        <v>128.26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3.75">
      <c r="A25" s="32" t="s">
        <v>111</v>
      </c>
      <c r="B25" s="33" t="s">
        <v>109</v>
      </c>
      <c r="C25" s="34" t="s">
        <v>31</v>
      </c>
      <c r="D25" s="35">
        <v>65</v>
      </c>
      <c r="E25" s="36">
        <f t="shared" si="0"/>
        <v>1.305</v>
      </c>
      <c r="F25" s="39">
        <f t="shared" si="1"/>
        <v>7.395</v>
      </c>
      <c r="G25" s="39">
        <v>8.7</v>
      </c>
      <c r="H25" s="36">
        <f t="shared" si="2"/>
        <v>84.825</v>
      </c>
      <c r="I25" s="39">
        <f t="shared" si="3"/>
        <v>480.67499999999995</v>
      </c>
      <c r="J25" s="40">
        <f t="shared" si="4"/>
        <v>565.5</v>
      </c>
      <c r="K25" s="52" t="s">
        <v>110</v>
      </c>
      <c r="L25" s="53">
        <v>128.26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3.75">
      <c r="A26" s="32" t="s">
        <v>113</v>
      </c>
      <c r="B26" s="33" t="s">
        <v>112</v>
      </c>
      <c r="C26" s="34" t="s">
        <v>31</v>
      </c>
      <c r="D26" s="35">
        <v>6</v>
      </c>
      <c r="E26" s="36">
        <f>F26*0.1765</f>
        <v>1.8973749999999998</v>
      </c>
      <c r="F26" s="39">
        <v>10.75</v>
      </c>
      <c r="G26" s="39">
        <f>E26+F26</f>
        <v>12.647375</v>
      </c>
      <c r="H26" s="36">
        <f t="shared" si="2"/>
        <v>11.384249999999998</v>
      </c>
      <c r="I26" s="39">
        <f t="shared" si="3"/>
        <v>64.5</v>
      </c>
      <c r="J26" s="40">
        <f t="shared" si="4"/>
        <v>75.88425</v>
      </c>
      <c r="K26" s="52" t="s">
        <v>44</v>
      </c>
      <c r="L26" s="53">
        <v>128.26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5">
      <c r="A27" s="32" t="s">
        <v>116</v>
      </c>
      <c r="B27" s="33" t="s">
        <v>114</v>
      </c>
      <c r="C27" s="34" t="s">
        <v>31</v>
      </c>
      <c r="D27" s="35">
        <v>12</v>
      </c>
      <c r="E27" s="36">
        <f aca="true" t="shared" si="5" ref="E27:E35">G27*0.15</f>
        <v>12.8715</v>
      </c>
      <c r="F27" s="39">
        <f aca="true" t="shared" si="6" ref="F27:F35">G27*0.85</f>
        <v>72.9385</v>
      </c>
      <c r="G27" s="39">
        <v>85.81</v>
      </c>
      <c r="H27" s="36">
        <f t="shared" si="2"/>
        <v>154.458</v>
      </c>
      <c r="I27" s="39">
        <f t="shared" si="3"/>
        <v>875.2620000000001</v>
      </c>
      <c r="J27" s="40">
        <f t="shared" si="4"/>
        <v>1029.72</v>
      </c>
      <c r="K27" s="52" t="s">
        <v>115</v>
      </c>
      <c r="L27" s="53">
        <v>128.26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5">
      <c r="A28" s="32" t="s">
        <v>119</v>
      </c>
      <c r="B28" s="33" t="s">
        <v>117</v>
      </c>
      <c r="C28" s="34" t="s">
        <v>31</v>
      </c>
      <c r="D28" s="35">
        <v>11</v>
      </c>
      <c r="E28" s="36">
        <f t="shared" si="5"/>
        <v>16.0455</v>
      </c>
      <c r="F28" s="39">
        <f t="shared" si="6"/>
        <v>90.9245</v>
      </c>
      <c r="G28" s="39">
        <v>106.97</v>
      </c>
      <c r="H28" s="36">
        <f t="shared" si="2"/>
        <v>176.50050000000002</v>
      </c>
      <c r="I28" s="39">
        <f t="shared" si="3"/>
        <v>1000.1695</v>
      </c>
      <c r="J28" s="40">
        <f t="shared" si="4"/>
        <v>1176.67</v>
      </c>
      <c r="K28" s="52" t="s">
        <v>118</v>
      </c>
      <c r="L28" s="53">
        <v>128.26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3.75">
      <c r="A29" s="32" t="s">
        <v>122</v>
      </c>
      <c r="B29" s="33" t="s">
        <v>120</v>
      </c>
      <c r="C29" s="34" t="s">
        <v>31</v>
      </c>
      <c r="D29" s="35">
        <v>24</v>
      </c>
      <c r="E29" s="36">
        <f t="shared" si="5"/>
        <v>0.624</v>
      </c>
      <c r="F29" s="39">
        <f t="shared" si="6"/>
        <v>3.536</v>
      </c>
      <c r="G29" s="39">
        <v>4.16</v>
      </c>
      <c r="H29" s="36">
        <f t="shared" si="2"/>
        <v>14.975999999999999</v>
      </c>
      <c r="I29" s="39">
        <f t="shared" si="3"/>
        <v>84.864</v>
      </c>
      <c r="J29" s="40">
        <f t="shared" si="4"/>
        <v>99.84</v>
      </c>
      <c r="K29" s="52" t="s">
        <v>121</v>
      </c>
      <c r="L29" s="53">
        <v>128.26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3.75">
      <c r="A30" s="32" t="s">
        <v>125</v>
      </c>
      <c r="B30" s="33" t="s">
        <v>123</v>
      </c>
      <c r="C30" s="34" t="s">
        <v>31</v>
      </c>
      <c r="D30" s="35">
        <v>22</v>
      </c>
      <c r="E30" s="36">
        <f t="shared" si="5"/>
        <v>0.8444999999999999</v>
      </c>
      <c r="F30" s="39">
        <f t="shared" si="6"/>
        <v>4.7855</v>
      </c>
      <c r="G30" s="39">
        <v>5.63</v>
      </c>
      <c r="H30" s="36">
        <f t="shared" si="2"/>
        <v>18.578999999999997</v>
      </c>
      <c r="I30" s="39">
        <f t="shared" si="3"/>
        <v>105.28099999999999</v>
      </c>
      <c r="J30" s="40">
        <f t="shared" si="4"/>
        <v>123.85999999999999</v>
      </c>
      <c r="K30" s="52" t="s">
        <v>124</v>
      </c>
      <c r="L30" s="53">
        <v>128.26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3.75">
      <c r="A31" s="32" t="s">
        <v>128</v>
      </c>
      <c r="B31" s="33" t="s">
        <v>126</v>
      </c>
      <c r="C31" s="34" t="s">
        <v>31</v>
      </c>
      <c r="D31" s="35">
        <v>28</v>
      </c>
      <c r="E31" s="36">
        <f t="shared" si="5"/>
        <v>1.4534999999999998</v>
      </c>
      <c r="F31" s="39">
        <f t="shared" si="6"/>
        <v>8.2365</v>
      </c>
      <c r="G31" s="39">
        <v>9.69</v>
      </c>
      <c r="H31" s="36">
        <f t="shared" si="2"/>
        <v>40.69799999999999</v>
      </c>
      <c r="I31" s="39">
        <f t="shared" si="3"/>
        <v>230.62199999999999</v>
      </c>
      <c r="J31" s="40">
        <f t="shared" si="4"/>
        <v>271.32</v>
      </c>
      <c r="K31" s="52" t="s">
        <v>127</v>
      </c>
      <c r="L31" s="53">
        <v>128.26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5">
      <c r="A32" s="32" t="s">
        <v>131</v>
      </c>
      <c r="B32" s="55" t="s">
        <v>129</v>
      </c>
      <c r="C32" s="34" t="s">
        <v>31</v>
      </c>
      <c r="D32" s="35">
        <v>41</v>
      </c>
      <c r="E32" s="36">
        <f t="shared" si="5"/>
        <v>4.743</v>
      </c>
      <c r="F32" s="39">
        <f t="shared" si="6"/>
        <v>26.877</v>
      </c>
      <c r="G32" s="39">
        <v>31.62</v>
      </c>
      <c r="H32" s="36">
        <f t="shared" si="2"/>
        <v>194.46300000000002</v>
      </c>
      <c r="I32" s="39">
        <f t="shared" si="3"/>
        <v>1101.9569999999999</v>
      </c>
      <c r="J32" s="40">
        <f t="shared" si="4"/>
        <v>1296.4199999999998</v>
      </c>
      <c r="K32" s="52" t="s">
        <v>130</v>
      </c>
      <c r="L32" s="53">
        <v>4.33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2" t="s">
        <v>134</v>
      </c>
      <c r="B33" s="55" t="s">
        <v>132</v>
      </c>
      <c r="C33" s="34" t="s">
        <v>31</v>
      </c>
      <c r="D33" s="35">
        <v>14</v>
      </c>
      <c r="E33" s="36">
        <f t="shared" si="5"/>
        <v>28.064999999999998</v>
      </c>
      <c r="F33" s="39">
        <f t="shared" si="6"/>
        <v>159.035</v>
      </c>
      <c r="G33" s="39">
        <v>187.1</v>
      </c>
      <c r="H33" s="36">
        <f t="shared" si="2"/>
        <v>392.90999999999997</v>
      </c>
      <c r="I33" s="39">
        <f t="shared" si="3"/>
        <v>2226.49</v>
      </c>
      <c r="J33" s="40">
        <f t="shared" si="4"/>
        <v>2619.3999999999996</v>
      </c>
      <c r="K33" s="52" t="s">
        <v>133</v>
      </c>
      <c r="L33" s="53">
        <v>4.33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2" t="s">
        <v>135</v>
      </c>
      <c r="B34" s="55" t="s">
        <v>249</v>
      </c>
      <c r="C34" s="34" t="s">
        <v>31</v>
      </c>
      <c r="D34" s="35">
        <v>17</v>
      </c>
      <c r="E34" s="36">
        <f t="shared" si="5"/>
        <v>0.8475</v>
      </c>
      <c r="F34" s="39">
        <f t="shared" si="6"/>
        <v>4.8025</v>
      </c>
      <c r="G34" s="39">
        <v>5.65</v>
      </c>
      <c r="H34" s="36">
        <f t="shared" si="2"/>
        <v>14.4075</v>
      </c>
      <c r="I34" s="39">
        <f t="shared" si="3"/>
        <v>81.6425</v>
      </c>
      <c r="J34" s="40">
        <f t="shared" si="4"/>
        <v>96.05</v>
      </c>
      <c r="K34" s="52" t="s">
        <v>143</v>
      </c>
      <c r="L34" s="53">
        <v>4.33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138</v>
      </c>
      <c r="B35" s="55" t="s">
        <v>47</v>
      </c>
      <c r="C35" s="34" t="s">
        <v>31</v>
      </c>
      <c r="D35" s="35">
        <v>8</v>
      </c>
      <c r="E35" s="36">
        <f t="shared" si="5"/>
        <v>1.827</v>
      </c>
      <c r="F35" s="39">
        <f t="shared" si="6"/>
        <v>10.353</v>
      </c>
      <c r="G35" s="39">
        <v>12.18</v>
      </c>
      <c r="H35" s="36">
        <f t="shared" si="2"/>
        <v>14.616</v>
      </c>
      <c r="I35" s="39">
        <f t="shared" si="3"/>
        <v>82.824</v>
      </c>
      <c r="J35" s="40">
        <f t="shared" si="4"/>
        <v>97.44</v>
      </c>
      <c r="K35" s="52" t="s">
        <v>48</v>
      </c>
      <c r="L35" s="53">
        <v>4.33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2" t="s">
        <v>141</v>
      </c>
      <c r="B36" s="55" t="s">
        <v>136</v>
      </c>
      <c r="C36" s="34" t="s">
        <v>31</v>
      </c>
      <c r="D36" s="35">
        <v>2</v>
      </c>
      <c r="E36" s="36">
        <v>3.41</v>
      </c>
      <c r="F36" s="39">
        <v>2.53</v>
      </c>
      <c r="G36" s="39">
        <v>5.94</v>
      </c>
      <c r="H36" s="36">
        <f t="shared" si="2"/>
        <v>6.82</v>
      </c>
      <c r="I36" s="39">
        <f t="shared" si="3"/>
        <v>5.06</v>
      </c>
      <c r="J36" s="40">
        <f t="shared" si="4"/>
        <v>11.879999999999999</v>
      </c>
      <c r="K36" s="52" t="s">
        <v>137</v>
      </c>
      <c r="L36" s="53">
        <v>4.33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32" t="s">
        <v>250</v>
      </c>
      <c r="B37" s="55" t="s">
        <v>139</v>
      </c>
      <c r="C37" s="34" t="s">
        <v>31</v>
      </c>
      <c r="D37" s="35">
        <v>2</v>
      </c>
      <c r="E37" s="36">
        <v>3.41</v>
      </c>
      <c r="F37" s="39">
        <v>2.95</v>
      </c>
      <c r="G37" s="39">
        <v>6.36</v>
      </c>
      <c r="H37" s="36">
        <f t="shared" si="2"/>
        <v>6.82</v>
      </c>
      <c r="I37" s="39">
        <f t="shared" si="3"/>
        <v>5.9</v>
      </c>
      <c r="J37" s="40">
        <f t="shared" si="4"/>
        <v>12.72</v>
      </c>
      <c r="K37" s="52" t="s">
        <v>140</v>
      </c>
      <c r="L37" s="53">
        <v>4.33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60">
        <v>2</v>
      </c>
      <c r="B38" s="61" t="s">
        <v>69</v>
      </c>
      <c r="C38" s="44"/>
      <c r="D38" s="62"/>
      <c r="E38" s="63"/>
      <c r="F38" s="64"/>
      <c r="G38" s="65"/>
      <c r="H38" s="66">
        <f>SUM(H39:H79)</f>
        <v>6218.086869999999</v>
      </c>
      <c r="I38" s="67">
        <f>SUM(I39:I79)</f>
        <v>23310.758929999996</v>
      </c>
      <c r="J38" s="68">
        <f>SUM(J39:J79)</f>
        <v>29528.845800000006</v>
      </c>
      <c r="K38" s="69"/>
      <c r="L38" s="7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5">
      <c r="A39" s="71" t="s">
        <v>51</v>
      </c>
      <c r="B39" s="72" t="s">
        <v>71</v>
      </c>
      <c r="C39" s="73" t="s">
        <v>24</v>
      </c>
      <c r="D39" s="74">
        <v>74.16</v>
      </c>
      <c r="E39" s="75">
        <f aca="true" t="shared" si="7" ref="E39:E42">G39*0.15</f>
        <v>5.01</v>
      </c>
      <c r="F39" s="76">
        <f aca="true" t="shared" si="8" ref="F39:F42">G39*0.85</f>
        <v>28.389999999999997</v>
      </c>
      <c r="G39" s="77">
        <v>33.4</v>
      </c>
      <c r="H39" s="75">
        <f aca="true" t="shared" si="9" ref="H39:H79">E39*D39</f>
        <v>371.54159999999996</v>
      </c>
      <c r="I39" s="76">
        <f aca="true" t="shared" si="10" ref="I39:I79">F39*D39</f>
        <v>2105.4023999999995</v>
      </c>
      <c r="J39" s="77">
        <f aca="true" t="shared" si="11" ref="J39:J79">H39+I39</f>
        <v>2476.9439999999995</v>
      </c>
      <c r="K39" s="58" t="s">
        <v>72</v>
      </c>
      <c r="L39" s="70">
        <v>20.67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.75" customHeight="1">
      <c r="A40" s="71" t="s">
        <v>54</v>
      </c>
      <c r="B40" s="33" t="s">
        <v>144</v>
      </c>
      <c r="C40" s="73" t="s">
        <v>24</v>
      </c>
      <c r="D40" s="74">
        <v>64.53</v>
      </c>
      <c r="E40" s="75">
        <f t="shared" si="7"/>
        <v>3.9029999999999996</v>
      </c>
      <c r="F40" s="76">
        <f t="shared" si="8"/>
        <v>22.116999999999997</v>
      </c>
      <c r="G40" s="77">
        <v>26.02</v>
      </c>
      <c r="H40" s="75">
        <f t="shared" si="9"/>
        <v>251.86058999999997</v>
      </c>
      <c r="I40" s="76">
        <f t="shared" si="10"/>
        <v>1427.2100099999998</v>
      </c>
      <c r="J40" s="77">
        <f t="shared" si="11"/>
        <v>1679.0705999999998</v>
      </c>
      <c r="K40" s="58" t="s">
        <v>145</v>
      </c>
      <c r="L40" s="70">
        <v>30.25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.75" customHeight="1">
      <c r="A41" s="71" t="s">
        <v>57</v>
      </c>
      <c r="B41" s="33" t="s">
        <v>74</v>
      </c>
      <c r="C41" s="73" t="s">
        <v>24</v>
      </c>
      <c r="D41" s="74">
        <v>146.54</v>
      </c>
      <c r="E41" s="75">
        <f t="shared" si="7"/>
        <v>2.6234999999999995</v>
      </c>
      <c r="F41" s="76">
        <f t="shared" si="8"/>
        <v>14.866499999999998</v>
      </c>
      <c r="G41" s="77">
        <v>17.49</v>
      </c>
      <c r="H41" s="75">
        <f t="shared" si="9"/>
        <v>384.4476899999999</v>
      </c>
      <c r="I41" s="76">
        <f t="shared" si="10"/>
        <v>2178.53691</v>
      </c>
      <c r="J41" s="77">
        <f t="shared" si="11"/>
        <v>2562.9846</v>
      </c>
      <c r="K41" s="58" t="s">
        <v>75</v>
      </c>
      <c r="L41" s="70">
        <v>30.25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.75" customHeight="1">
      <c r="A42" s="71" t="s">
        <v>60</v>
      </c>
      <c r="B42" s="33" t="s">
        <v>146</v>
      </c>
      <c r="C42" s="73" t="s">
        <v>24</v>
      </c>
      <c r="D42" s="74">
        <v>261.46</v>
      </c>
      <c r="E42" s="75">
        <f t="shared" si="7"/>
        <v>1.7565000000000002</v>
      </c>
      <c r="F42" s="76">
        <f t="shared" si="8"/>
        <v>9.9535</v>
      </c>
      <c r="G42" s="77">
        <v>11.71</v>
      </c>
      <c r="H42" s="75">
        <f t="shared" si="9"/>
        <v>459.25449000000003</v>
      </c>
      <c r="I42" s="76">
        <f t="shared" si="10"/>
        <v>2602.44211</v>
      </c>
      <c r="J42" s="77">
        <f t="shared" si="11"/>
        <v>3061.6966</v>
      </c>
      <c r="K42" s="58" t="s">
        <v>147</v>
      </c>
      <c r="L42" s="70">
        <v>30.25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71" t="s">
        <v>63</v>
      </c>
      <c r="B43" s="55" t="s">
        <v>148</v>
      </c>
      <c r="C43" s="34" t="s">
        <v>31</v>
      </c>
      <c r="D43" s="74">
        <v>10</v>
      </c>
      <c r="E43" s="75">
        <v>19.46</v>
      </c>
      <c r="F43" s="76">
        <v>12.53</v>
      </c>
      <c r="G43" s="77">
        <f aca="true" t="shared" si="12" ref="G43:G48">E43+F43</f>
        <v>31.990000000000002</v>
      </c>
      <c r="H43" s="75">
        <f t="shared" si="9"/>
        <v>194.60000000000002</v>
      </c>
      <c r="I43" s="76">
        <f t="shared" si="10"/>
        <v>125.3</v>
      </c>
      <c r="J43" s="77">
        <f t="shared" si="11"/>
        <v>319.90000000000003</v>
      </c>
      <c r="K43" s="58" t="s">
        <v>149</v>
      </c>
      <c r="L43" s="7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71" t="s">
        <v>66</v>
      </c>
      <c r="B44" s="55" t="s">
        <v>150</v>
      </c>
      <c r="C44" s="34" t="s">
        <v>31</v>
      </c>
      <c r="D44" s="74">
        <v>20</v>
      </c>
      <c r="E44" s="75">
        <v>19.46</v>
      </c>
      <c r="F44" s="76">
        <v>13.92</v>
      </c>
      <c r="G44" s="77">
        <f t="shared" si="12"/>
        <v>33.38</v>
      </c>
      <c r="H44" s="75">
        <f t="shared" si="9"/>
        <v>389.20000000000005</v>
      </c>
      <c r="I44" s="76">
        <f t="shared" si="10"/>
        <v>278.4</v>
      </c>
      <c r="J44" s="77">
        <f t="shared" si="11"/>
        <v>667.6</v>
      </c>
      <c r="K44" s="58" t="s">
        <v>151</v>
      </c>
      <c r="L44" s="7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71" t="s">
        <v>152</v>
      </c>
      <c r="B45" s="55" t="s">
        <v>153</v>
      </c>
      <c r="C45" s="34" t="s">
        <v>31</v>
      </c>
      <c r="D45" s="74">
        <v>10</v>
      </c>
      <c r="E45" s="75">
        <v>1.9500000000000002</v>
      </c>
      <c r="F45" s="76">
        <v>3.12</v>
      </c>
      <c r="G45" s="77">
        <f t="shared" si="12"/>
        <v>5.07</v>
      </c>
      <c r="H45" s="75">
        <f t="shared" si="9"/>
        <v>19.5</v>
      </c>
      <c r="I45" s="76">
        <f t="shared" si="10"/>
        <v>31.200000000000003</v>
      </c>
      <c r="J45" s="77">
        <f t="shared" si="11"/>
        <v>50.7</v>
      </c>
      <c r="K45" s="58" t="s">
        <v>154</v>
      </c>
      <c r="L45" s="7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71" t="s">
        <v>155</v>
      </c>
      <c r="B46" s="55" t="s">
        <v>251</v>
      </c>
      <c r="C46" s="34" t="s">
        <v>31</v>
      </c>
      <c r="D46" s="74">
        <v>20</v>
      </c>
      <c r="E46" s="75">
        <v>1.9500000000000002</v>
      </c>
      <c r="F46" s="76">
        <v>6.11</v>
      </c>
      <c r="G46" s="77">
        <f t="shared" si="12"/>
        <v>8.06</v>
      </c>
      <c r="H46" s="75">
        <f t="shared" si="9"/>
        <v>39</v>
      </c>
      <c r="I46" s="76">
        <f t="shared" si="10"/>
        <v>122.2</v>
      </c>
      <c r="J46" s="77">
        <f t="shared" si="11"/>
        <v>161.2</v>
      </c>
      <c r="K46" s="58" t="s">
        <v>252</v>
      </c>
      <c r="L46" s="7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71" t="s">
        <v>158</v>
      </c>
      <c r="B47" s="55" t="s">
        <v>253</v>
      </c>
      <c r="C47" s="34" t="s">
        <v>31</v>
      </c>
      <c r="D47" s="74">
        <v>7</v>
      </c>
      <c r="E47" s="75">
        <v>21.9</v>
      </c>
      <c r="F47" s="76">
        <v>7.4</v>
      </c>
      <c r="G47" s="77">
        <f t="shared" si="12"/>
        <v>29.299999999999997</v>
      </c>
      <c r="H47" s="75">
        <f t="shared" si="9"/>
        <v>153.29999999999998</v>
      </c>
      <c r="I47" s="76">
        <f t="shared" si="10"/>
        <v>51.800000000000004</v>
      </c>
      <c r="J47" s="77">
        <f t="shared" si="11"/>
        <v>205.1</v>
      </c>
      <c r="K47" s="58" t="s">
        <v>254</v>
      </c>
      <c r="L47" s="7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71" t="s">
        <v>161</v>
      </c>
      <c r="B48" s="55" t="s">
        <v>255</v>
      </c>
      <c r="C48" s="34" t="s">
        <v>31</v>
      </c>
      <c r="D48" s="74">
        <v>7</v>
      </c>
      <c r="E48" s="75">
        <v>1.9500000000000002</v>
      </c>
      <c r="F48" s="76">
        <v>1.2</v>
      </c>
      <c r="G48" s="77">
        <f t="shared" si="12"/>
        <v>3.1500000000000004</v>
      </c>
      <c r="H48" s="75">
        <f t="shared" si="9"/>
        <v>13.650000000000002</v>
      </c>
      <c r="I48" s="76">
        <f t="shared" si="10"/>
        <v>8.4</v>
      </c>
      <c r="J48" s="77">
        <f t="shared" si="11"/>
        <v>22.050000000000004</v>
      </c>
      <c r="K48" s="58" t="s">
        <v>256</v>
      </c>
      <c r="L48" s="7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90" customFormat="1" ht="13.5" customHeight="1">
      <c r="A49" s="71" t="s">
        <v>164</v>
      </c>
      <c r="B49" s="82" t="s">
        <v>156</v>
      </c>
      <c r="C49" s="83" t="s">
        <v>31</v>
      </c>
      <c r="D49" s="84">
        <v>47</v>
      </c>
      <c r="E49" s="85">
        <v>6.08</v>
      </c>
      <c r="F49" s="86">
        <v>2.1</v>
      </c>
      <c r="G49" s="87">
        <f>SUM(E49+F49)</f>
        <v>8.18</v>
      </c>
      <c r="H49" s="85">
        <f t="shared" si="9"/>
        <v>285.76</v>
      </c>
      <c r="I49" s="86">
        <f t="shared" si="10"/>
        <v>98.7</v>
      </c>
      <c r="J49" s="87">
        <f t="shared" si="11"/>
        <v>384.46</v>
      </c>
      <c r="K49" s="88" t="s">
        <v>157</v>
      </c>
      <c r="L49" s="89">
        <v>27.04</v>
      </c>
    </row>
    <row r="50" spans="1:256" ht="45">
      <c r="A50" s="71" t="s">
        <v>167</v>
      </c>
      <c r="B50" s="55" t="s">
        <v>159</v>
      </c>
      <c r="C50" s="34" t="s">
        <v>31</v>
      </c>
      <c r="D50" s="74">
        <v>60</v>
      </c>
      <c r="E50" s="75">
        <f aca="true" t="shared" si="13" ref="E50:E51">G50*0.15</f>
        <v>0.7605000000000001</v>
      </c>
      <c r="F50" s="76">
        <f aca="true" t="shared" si="14" ref="F50:F51">G50*0.85</f>
        <v>4.3095</v>
      </c>
      <c r="G50" s="77">
        <v>5.07</v>
      </c>
      <c r="H50" s="75">
        <f t="shared" si="9"/>
        <v>45.63</v>
      </c>
      <c r="I50" s="76">
        <f t="shared" si="10"/>
        <v>258.57</v>
      </c>
      <c r="J50" s="77">
        <f t="shared" si="11"/>
        <v>304.2</v>
      </c>
      <c r="K50" s="58" t="s">
        <v>160</v>
      </c>
      <c r="L50" s="70">
        <v>27.04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45">
      <c r="A51" s="71" t="s">
        <v>170</v>
      </c>
      <c r="B51" s="55" t="s">
        <v>162</v>
      </c>
      <c r="C51" s="34" t="s">
        <v>31</v>
      </c>
      <c r="D51" s="74">
        <v>47</v>
      </c>
      <c r="E51" s="75">
        <f t="shared" si="13"/>
        <v>0.7334999999999999</v>
      </c>
      <c r="F51" s="76">
        <f t="shared" si="14"/>
        <v>4.156499999999999</v>
      </c>
      <c r="G51" s="77">
        <v>4.89</v>
      </c>
      <c r="H51" s="75">
        <f t="shared" si="9"/>
        <v>34.4745</v>
      </c>
      <c r="I51" s="76">
        <f t="shared" si="10"/>
        <v>195.35549999999998</v>
      </c>
      <c r="J51" s="77">
        <f t="shared" si="11"/>
        <v>229.82999999999998</v>
      </c>
      <c r="K51" s="58" t="s">
        <v>163</v>
      </c>
      <c r="L51" s="7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71" t="s">
        <v>173</v>
      </c>
      <c r="B52" s="55" t="s">
        <v>165</v>
      </c>
      <c r="C52" s="34" t="s">
        <v>31</v>
      </c>
      <c r="D52" s="74">
        <v>93</v>
      </c>
      <c r="E52" s="75">
        <v>6.82</v>
      </c>
      <c r="F52" s="76">
        <v>2.21</v>
      </c>
      <c r="G52" s="77">
        <v>8.41</v>
      </c>
      <c r="H52" s="75">
        <f t="shared" si="9"/>
        <v>634.26</v>
      </c>
      <c r="I52" s="76">
        <f t="shared" si="10"/>
        <v>205.53</v>
      </c>
      <c r="J52" s="77">
        <f t="shared" si="11"/>
        <v>839.79</v>
      </c>
      <c r="K52" s="58" t="s">
        <v>166</v>
      </c>
      <c r="L52" s="7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71" t="s">
        <v>176</v>
      </c>
      <c r="B53" s="55" t="s">
        <v>168</v>
      </c>
      <c r="C53" s="34" t="s">
        <v>31</v>
      </c>
      <c r="D53" s="74">
        <v>18</v>
      </c>
      <c r="E53" s="75">
        <f>G53*0.15</f>
        <v>2.8335</v>
      </c>
      <c r="F53" s="76">
        <f>G53*0.85</f>
        <v>16.0565</v>
      </c>
      <c r="G53" s="77">
        <v>18.89</v>
      </c>
      <c r="H53" s="75">
        <f t="shared" si="9"/>
        <v>51.003</v>
      </c>
      <c r="I53" s="76">
        <f t="shared" si="10"/>
        <v>289.017</v>
      </c>
      <c r="J53" s="77">
        <f t="shared" si="11"/>
        <v>340.02</v>
      </c>
      <c r="K53" s="58" t="s">
        <v>169</v>
      </c>
      <c r="L53" s="70">
        <v>27.04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2" s="90" customFormat="1" ht="13.5" customHeight="1">
      <c r="A54" s="71" t="s">
        <v>179</v>
      </c>
      <c r="B54" s="82" t="s">
        <v>171</v>
      </c>
      <c r="C54" s="83" t="s">
        <v>31</v>
      </c>
      <c r="D54" s="84">
        <v>45</v>
      </c>
      <c r="E54" s="85">
        <v>3.65</v>
      </c>
      <c r="F54" s="86">
        <v>4.3</v>
      </c>
      <c r="G54" s="87">
        <f>SUM(E54+F54)</f>
        <v>7.949999999999999</v>
      </c>
      <c r="H54" s="85">
        <f t="shared" si="9"/>
        <v>164.25</v>
      </c>
      <c r="I54" s="86">
        <f t="shared" si="10"/>
        <v>193.5</v>
      </c>
      <c r="J54" s="87">
        <f t="shared" si="11"/>
        <v>357.75</v>
      </c>
      <c r="K54" s="88" t="s">
        <v>172</v>
      </c>
      <c r="L54" s="89">
        <v>27.04</v>
      </c>
    </row>
    <row r="55" spans="1:256" ht="12.75">
      <c r="A55" s="71" t="s">
        <v>182</v>
      </c>
      <c r="B55" s="55" t="s">
        <v>257</v>
      </c>
      <c r="C55" s="34" t="s">
        <v>31</v>
      </c>
      <c r="D55" s="74">
        <v>27</v>
      </c>
      <c r="E55" s="75">
        <v>6.08</v>
      </c>
      <c r="F55" s="76">
        <v>2.86</v>
      </c>
      <c r="G55" s="77">
        <f aca="true" t="shared" si="15" ref="G55:G56">E55+F55</f>
        <v>8.94</v>
      </c>
      <c r="H55" s="75">
        <f t="shared" si="9"/>
        <v>164.16</v>
      </c>
      <c r="I55" s="76">
        <f t="shared" si="10"/>
        <v>77.22</v>
      </c>
      <c r="J55" s="77">
        <f t="shared" si="11"/>
        <v>241.38</v>
      </c>
      <c r="K55" s="58" t="s">
        <v>258</v>
      </c>
      <c r="L55" s="7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71" t="s">
        <v>185</v>
      </c>
      <c r="B56" s="55" t="s">
        <v>259</v>
      </c>
      <c r="C56" s="34" t="s">
        <v>31</v>
      </c>
      <c r="D56" s="74">
        <v>27</v>
      </c>
      <c r="E56" s="75">
        <v>8.76</v>
      </c>
      <c r="F56" s="76">
        <v>90.07</v>
      </c>
      <c r="G56" s="77">
        <f t="shared" si="15"/>
        <v>98.83</v>
      </c>
      <c r="H56" s="75">
        <f t="shared" si="9"/>
        <v>236.51999999999998</v>
      </c>
      <c r="I56" s="76">
        <f t="shared" si="10"/>
        <v>2431.89</v>
      </c>
      <c r="J56" s="77">
        <f t="shared" si="11"/>
        <v>2668.41</v>
      </c>
      <c r="K56" s="58" t="s">
        <v>260</v>
      </c>
      <c r="L56" s="7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5">
      <c r="A57" s="71" t="s">
        <v>188</v>
      </c>
      <c r="B57" s="55" t="s">
        <v>177</v>
      </c>
      <c r="C57" s="34" t="s">
        <v>31</v>
      </c>
      <c r="D57" s="74">
        <v>12</v>
      </c>
      <c r="E57" s="75">
        <f aca="true" t="shared" si="16" ref="E57:E62">G57*0.15</f>
        <v>1.0095</v>
      </c>
      <c r="F57" s="76">
        <f aca="true" t="shared" si="17" ref="F57:F62">G57*0.85</f>
        <v>5.7205</v>
      </c>
      <c r="G57" s="77">
        <v>6.73</v>
      </c>
      <c r="H57" s="75">
        <f t="shared" si="9"/>
        <v>12.114</v>
      </c>
      <c r="I57" s="76">
        <f t="shared" si="10"/>
        <v>68.646</v>
      </c>
      <c r="J57" s="77">
        <f t="shared" si="11"/>
        <v>80.76</v>
      </c>
      <c r="K57" s="58" t="s">
        <v>178</v>
      </c>
      <c r="L57" s="70">
        <v>27.04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5">
      <c r="A58" s="71" t="s">
        <v>191</v>
      </c>
      <c r="B58" s="55" t="s">
        <v>174</v>
      </c>
      <c r="C58" s="34" t="s">
        <v>31</v>
      </c>
      <c r="D58" s="74">
        <v>46</v>
      </c>
      <c r="E58" s="75">
        <f t="shared" si="16"/>
        <v>0.945</v>
      </c>
      <c r="F58" s="76">
        <f t="shared" si="17"/>
        <v>5.3549999999999995</v>
      </c>
      <c r="G58" s="77">
        <v>6.3</v>
      </c>
      <c r="H58" s="75">
        <f t="shared" si="9"/>
        <v>43.47</v>
      </c>
      <c r="I58" s="76">
        <f t="shared" si="10"/>
        <v>246.32999999999998</v>
      </c>
      <c r="J58" s="77">
        <f t="shared" si="11"/>
        <v>289.79999999999995</v>
      </c>
      <c r="K58" s="58" t="s">
        <v>175</v>
      </c>
      <c r="L58" s="7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45">
      <c r="A59" s="71" t="s">
        <v>194</v>
      </c>
      <c r="B59" s="55" t="s">
        <v>180</v>
      </c>
      <c r="C59" s="34" t="s">
        <v>31</v>
      </c>
      <c r="D59" s="74">
        <v>57</v>
      </c>
      <c r="E59" s="75">
        <f t="shared" si="16"/>
        <v>0.8324999999999999</v>
      </c>
      <c r="F59" s="76">
        <f t="shared" si="17"/>
        <v>4.717499999999999</v>
      </c>
      <c r="G59" s="77">
        <v>5.55</v>
      </c>
      <c r="H59" s="75">
        <f t="shared" si="9"/>
        <v>47.45249999999999</v>
      </c>
      <c r="I59" s="76">
        <f t="shared" si="10"/>
        <v>268.8975</v>
      </c>
      <c r="J59" s="77">
        <f t="shared" si="11"/>
        <v>316.34999999999997</v>
      </c>
      <c r="K59" s="58" t="s">
        <v>181</v>
      </c>
      <c r="L59" s="7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6.75" customHeight="1">
      <c r="A60" s="71" t="s">
        <v>197</v>
      </c>
      <c r="B60" s="55" t="s">
        <v>261</v>
      </c>
      <c r="C60" s="34" t="s">
        <v>31</v>
      </c>
      <c r="D60" s="74">
        <v>8</v>
      </c>
      <c r="E60" s="75">
        <f t="shared" si="16"/>
        <v>2.7239999999999998</v>
      </c>
      <c r="F60" s="76">
        <f t="shared" si="17"/>
        <v>15.436</v>
      </c>
      <c r="G60" s="77">
        <v>18.16</v>
      </c>
      <c r="H60" s="75">
        <f t="shared" si="9"/>
        <v>21.791999999999998</v>
      </c>
      <c r="I60" s="76">
        <f t="shared" si="10"/>
        <v>123.488</v>
      </c>
      <c r="J60" s="77">
        <f t="shared" si="11"/>
        <v>145.28</v>
      </c>
      <c r="K60" s="58" t="s">
        <v>184</v>
      </c>
      <c r="L60" s="7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2.5">
      <c r="A61" s="71" t="s">
        <v>200</v>
      </c>
      <c r="B61" s="55" t="s">
        <v>201</v>
      </c>
      <c r="C61" s="34" t="s">
        <v>31</v>
      </c>
      <c r="D61" s="74">
        <v>2</v>
      </c>
      <c r="E61" s="75">
        <f t="shared" si="16"/>
        <v>1.4115</v>
      </c>
      <c r="F61" s="76">
        <f t="shared" si="17"/>
        <v>7.9985</v>
      </c>
      <c r="G61" s="77">
        <v>9.41</v>
      </c>
      <c r="H61" s="75">
        <f t="shared" si="9"/>
        <v>2.823</v>
      </c>
      <c r="I61" s="76">
        <f t="shared" si="10"/>
        <v>15.997</v>
      </c>
      <c r="J61" s="77">
        <f t="shared" si="11"/>
        <v>18.82</v>
      </c>
      <c r="K61" s="58" t="s">
        <v>202</v>
      </c>
      <c r="L61" s="7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" s="90" customFormat="1" ht="26.25" customHeight="1">
      <c r="A62" s="71" t="s">
        <v>203</v>
      </c>
      <c r="B62" s="55" t="s">
        <v>189</v>
      </c>
      <c r="C62" s="34" t="s">
        <v>31</v>
      </c>
      <c r="D62" s="74">
        <v>21</v>
      </c>
      <c r="E62" s="75">
        <f t="shared" si="16"/>
        <v>3.885</v>
      </c>
      <c r="F62" s="76">
        <f t="shared" si="17"/>
        <v>22.014999999999997</v>
      </c>
      <c r="G62" s="77">
        <v>25.9</v>
      </c>
      <c r="H62" s="75">
        <f t="shared" si="9"/>
        <v>81.585</v>
      </c>
      <c r="I62" s="76">
        <f t="shared" si="10"/>
        <v>462.31499999999994</v>
      </c>
      <c r="J62" s="77">
        <f t="shared" si="11"/>
        <v>543.9</v>
      </c>
      <c r="K62" s="58" t="s">
        <v>190</v>
      </c>
      <c r="L62" s="89"/>
    </row>
    <row r="63" spans="1:256" ht="12.75">
      <c r="A63" s="71" t="s">
        <v>206</v>
      </c>
      <c r="B63" s="55" t="s">
        <v>204</v>
      </c>
      <c r="C63" s="34" t="s">
        <v>31</v>
      </c>
      <c r="D63" s="74">
        <v>2</v>
      </c>
      <c r="E63" s="75">
        <v>9</v>
      </c>
      <c r="F63" s="76">
        <v>7.35</v>
      </c>
      <c r="G63" s="77">
        <f>E63+F63</f>
        <v>16.35</v>
      </c>
      <c r="H63" s="75">
        <f t="shared" si="9"/>
        <v>18</v>
      </c>
      <c r="I63" s="76">
        <f t="shared" si="10"/>
        <v>14.7</v>
      </c>
      <c r="J63" s="77">
        <f t="shared" si="11"/>
        <v>32.7</v>
      </c>
      <c r="K63" s="58" t="s">
        <v>205</v>
      </c>
      <c r="L63" s="7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2" s="90" customFormat="1" ht="13.5" customHeight="1">
      <c r="A64" s="71" t="s">
        <v>209</v>
      </c>
      <c r="B64" s="82" t="s">
        <v>195</v>
      </c>
      <c r="C64" s="83" t="s">
        <v>31</v>
      </c>
      <c r="D64" s="84">
        <v>8</v>
      </c>
      <c r="E64" s="85">
        <v>11.19</v>
      </c>
      <c r="F64" s="86">
        <v>9.34</v>
      </c>
      <c r="G64" s="87">
        <f aca="true" t="shared" si="18" ref="G64:G65">SUM(E64+F64)</f>
        <v>20.53</v>
      </c>
      <c r="H64" s="85">
        <f t="shared" si="9"/>
        <v>89.52</v>
      </c>
      <c r="I64" s="86">
        <f t="shared" si="10"/>
        <v>74.72</v>
      </c>
      <c r="J64" s="87">
        <f t="shared" si="11"/>
        <v>164.24</v>
      </c>
      <c r="K64" s="88" t="s">
        <v>196</v>
      </c>
      <c r="L64" s="89">
        <v>27.04</v>
      </c>
    </row>
    <row r="65" spans="1:12" s="90" customFormat="1" ht="13.5" customHeight="1">
      <c r="A65" s="71" t="s">
        <v>212</v>
      </c>
      <c r="B65" s="82" t="s">
        <v>198</v>
      </c>
      <c r="C65" s="83" t="s">
        <v>31</v>
      </c>
      <c r="D65" s="84">
        <v>8</v>
      </c>
      <c r="E65" s="85">
        <v>7.06</v>
      </c>
      <c r="F65" s="86">
        <v>4.63</v>
      </c>
      <c r="G65" s="87">
        <f t="shared" si="18"/>
        <v>11.69</v>
      </c>
      <c r="H65" s="85">
        <f t="shared" si="9"/>
        <v>56.48</v>
      </c>
      <c r="I65" s="86">
        <f t="shared" si="10"/>
        <v>37.04</v>
      </c>
      <c r="J65" s="87">
        <f t="shared" si="11"/>
        <v>93.52</v>
      </c>
      <c r="K65" s="88" t="s">
        <v>199</v>
      </c>
      <c r="L65" s="89">
        <v>27.04</v>
      </c>
    </row>
    <row r="66" spans="1:256" ht="22.5">
      <c r="A66" s="71" t="s">
        <v>215</v>
      </c>
      <c r="B66" s="55" t="s">
        <v>192</v>
      </c>
      <c r="C66" s="34" t="s">
        <v>31</v>
      </c>
      <c r="D66" s="74">
        <v>12</v>
      </c>
      <c r="E66" s="75">
        <f aca="true" t="shared" si="19" ref="E66:E68">G66*0.15</f>
        <v>6.663</v>
      </c>
      <c r="F66" s="76">
        <f aca="true" t="shared" si="20" ref="F66:F68">G66*0.85</f>
        <v>37.757</v>
      </c>
      <c r="G66" s="77">
        <v>44.42</v>
      </c>
      <c r="H66" s="75">
        <f t="shared" si="9"/>
        <v>79.956</v>
      </c>
      <c r="I66" s="76">
        <f t="shared" si="10"/>
        <v>453.08399999999995</v>
      </c>
      <c r="J66" s="77">
        <f t="shared" si="11"/>
        <v>533.04</v>
      </c>
      <c r="K66" s="58" t="s">
        <v>193</v>
      </c>
      <c r="L66" s="7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3.75">
      <c r="A67" s="71" t="s">
        <v>218</v>
      </c>
      <c r="B67" s="55" t="s">
        <v>207</v>
      </c>
      <c r="C67" s="34" t="s">
        <v>31</v>
      </c>
      <c r="D67" s="74">
        <v>64</v>
      </c>
      <c r="E67" s="75">
        <f t="shared" si="19"/>
        <v>1.7369999999999999</v>
      </c>
      <c r="F67" s="76">
        <f t="shared" si="20"/>
        <v>9.843</v>
      </c>
      <c r="G67" s="77">
        <v>11.58</v>
      </c>
      <c r="H67" s="75">
        <f t="shared" si="9"/>
        <v>111.16799999999999</v>
      </c>
      <c r="I67" s="76">
        <f t="shared" si="10"/>
        <v>629.952</v>
      </c>
      <c r="J67" s="77">
        <f t="shared" si="11"/>
        <v>741.12</v>
      </c>
      <c r="K67" s="58" t="s">
        <v>208</v>
      </c>
      <c r="L67" s="7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45">
      <c r="A68" s="71" t="s">
        <v>221</v>
      </c>
      <c r="B68" s="55" t="s">
        <v>210</v>
      </c>
      <c r="C68" s="34" t="s">
        <v>31</v>
      </c>
      <c r="D68" s="74">
        <v>14</v>
      </c>
      <c r="E68" s="75">
        <f t="shared" si="19"/>
        <v>2.187</v>
      </c>
      <c r="F68" s="76">
        <f t="shared" si="20"/>
        <v>12.392999999999999</v>
      </c>
      <c r="G68" s="77">
        <v>14.58</v>
      </c>
      <c r="H68" s="75">
        <f t="shared" si="9"/>
        <v>30.618</v>
      </c>
      <c r="I68" s="76">
        <f t="shared" si="10"/>
        <v>173.50199999999998</v>
      </c>
      <c r="J68" s="77">
        <f t="shared" si="11"/>
        <v>204.11999999999998</v>
      </c>
      <c r="K68" s="58" t="s">
        <v>211</v>
      </c>
      <c r="L68" s="7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71" t="s">
        <v>224</v>
      </c>
      <c r="B69" s="55" t="s">
        <v>213</v>
      </c>
      <c r="C69" s="34" t="s">
        <v>31</v>
      </c>
      <c r="D69" s="74">
        <v>14</v>
      </c>
      <c r="E69" s="75">
        <v>3.65</v>
      </c>
      <c r="F69" s="76">
        <v>6.04</v>
      </c>
      <c r="G69" s="77">
        <f>E69+F69</f>
        <v>9.69</v>
      </c>
      <c r="H69" s="75">
        <f t="shared" si="9"/>
        <v>51.1</v>
      </c>
      <c r="I69" s="76">
        <f t="shared" si="10"/>
        <v>84.56</v>
      </c>
      <c r="J69" s="77">
        <f t="shared" si="11"/>
        <v>135.66</v>
      </c>
      <c r="K69" s="58" t="s">
        <v>214</v>
      </c>
      <c r="L69" s="7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5">
      <c r="A70" s="71" t="s">
        <v>227</v>
      </c>
      <c r="B70" s="55" t="s">
        <v>216</v>
      </c>
      <c r="C70" s="34" t="s">
        <v>31</v>
      </c>
      <c r="D70" s="74">
        <v>20</v>
      </c>
      <c r="E70" s="75">
        <f aca="true" t="shared" si="21" ref="E70:E71">G70*0.15</f>
        <v>1.5915</v>
      </c>
      <c r="F70" s="76">
        <f aca="true" t="shared" si="22" ref="F70:F71">G70*0.85</f>
        <v>9.0185</v>
      </c>
      <c r="G70" s="77">
        <v>10.61</v>
      </c>
      <c r="H70" s="75">
        <f t="shared" si="9"/>
        <v>31.83</v>
      </c>
      <c r="I70" s="76">
        <f t="shared" si="10"/>
        <v>180.37</v>
      </c>
      <c r="J70" s="77">
        <f t="shared" si="11"/>
        <v>212.2</v>
      </c>
      <c r="K70" s="58" t="s">
        <v>217</v>
      </c>
      <c r="L70" s="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3.75">
      <c r="A71" s="71" t="s">
        <v>230</v>
      </c>
      <c r="B71" s="55" t="s">
        <v>219</v>
      </c>
      <c r="C71" s="34" t="s">
        <v>31</v>
      </c>
      <c r="D71" s="74">
        <v>15</v>
      </c>
      <c r="E71" s="75">
        <f t="shared" si="21"/>
        <v>1.224</v>
      </c>
      <c r="F71" s="76">
        <f t="shared" si="22"/>
        <v>6.936</v>
      </c>
      <c r="G71" s="77">
        <v>8.16</v>
      </c>
      <c r="H71" s="75">
        <f t="shared" si="9"/>
        <v>18.36</v>
      </c>
      <c r="I71" s="76">
        <f t="shared" si="10"/>
        <v>104.03999999999999</v>
      </c>
      <c r="J71" s="77">
        <f t="shared" si="11"/>
        <v>122.39999999999999</v>
      </c>
      <c r="K71" s="58" t="s">
        <v>220</v>
      </c>
      <c r="L71" s="7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71" t="s">
        <v>233</v>
      </c>
      <c r="B72" s="55" t="s">
        <v>225</v>
      </c>
      <c r="C72" s="34" t="s">
        <v>31</v>
      </c>
      <c r="D72" s="74">
        <v>21</v>
      </c>
      <c r="E72" s="75">
        <v>7.06</v>
      </c>
      <c r="F72" s="76">
        <v>5.68</v>
      </c>
      <c r="G72" s="77">
        <f aca="true" t="shared" si="23" ref="G72:G73">E72+F72</f>
        <v>12.739999999999998</v>
      </c>
      <c r="H72" s="75">
        <f t="shared" si="9"/>
        <v>148.26</v>
      </c>
      <c r="I72" s="76">
        <f t="shared" si="10"/>
        <v>119.28</v>
      </c>
      <c r="J72" s="77">
        <f t="shared" si="11"/>
        <v>267.53999999999996</v>
      </c>
      <c r="K72" s="58" t="s">
        <v>226</v>
      </c>
      <c r="L72" s="7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71" t="s">
        <v>236</v>
      </c>
      <c r="B73" s="55" t="s">
        <v>228</v>
      </c>
      <c r="C73" s="34" t="s">
        <v>31</v>
      </c>
      <c r="D73" s="74">
        <v>20</v>
      </c>
      <c r="E73" s="75">
        <v>9</v>
      </c>
      <c r="F73" s="76">
        <v>10</v>
      </c>
      <c r="G73" s="77">
        <f t="shared" si="23"/>
        <v>19</v>
      </c>
      <c r="H73" s="75">
        <f t="shared" si="9"/>
        <v>180</v>
      </c>
      <c r="I73" s="76">
        <f t="shared" si="10"/>
        <v>200</v>
      </c>
      <c r="J73" s="77">
        <f t="shared" si="11"/>
        <v>380</v>
      </c>
      <c r="K73" s="58" t="s">
        <v>229</v>
      </c>
      <c r="L73" s="7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71" t="s">
        <v>239</v>
      </c>
      <c r="B74" s="55" t="s">
        <v>262</v>
      </c>
      <c r="C74" s="34" t="s">
        <v>31</v>
      </c>
      <c r="D74" s="74">
        <v>27</v>
      </c>
      <c r="E74" s="75">
        <f aca="true" t="shared" si="24" ref="E74:E79">G74*0.15</f>
        <v>15.4305</v>
      </c>
      <c r="F74" s="76">
        <f aca="true" t="shared" si="25" ref="F74:F79">G74*0.85</f>
        <v>87.4395</v>
      </c>
      <c r="G74" s="77">
        <v>102.87</v>
      </c>
      <c r="H74" s="75">
        <f t="shared" si="9"/>
        <v>416.62350000000004</v>
      </c>
      <c r="I74" s="76">
        <f t="shared" si="10"/>
        <v>2360.8665</v>
      </c>
      <c r="J74" s="77">
        <f t="shared" si="11"/>
        <v>2777.4900000000002</v>
      </c>
      <c r="K74" s="58" t="s">
        <v>263</v>
      </c>
      <c r="L74" s="7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2.5">
      <c r="A75" s="71" t="s">
        <v>242</v>
      </c>
      <c r="B75" s="55" t="s">
        <v>231</v>
      </c>
      <c r="C75" s="34" t="s">
        <v>31</v>
      </c>
      <c r="D75" s="74">
        <v>14</v>
      </c>
      <c r="E75" s="75">
        <f t="shared" si="24"/>
        <v>13.734</v>
      </c>
      <c r="F75" s="76">
        <f t="shared" si="25"/>
        <v>77.826</v>
      </c>
      <c r="G75" s="77">
        <v>91.56</v>
      </c>
      <c r="H75" s="75">
        <f t="shared" si="9"/>
        <v>192.276</v>
      </c>
      <c r="I75" s="76">
        <f t="shared" si="10"/>
        <v>1089.5639999999999</v>
      </c>
      <c r="J75" s="77">
        <f t="shared" si="11"/>
        <v>1281.84</v>
      </c>
      <c r="K75" s="58" t="s">
        <v>232</v>
      </c>
      <c r="L75" s="7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2.5">
      <c r="A76" s="71" t="s">
        <v>264</v>
      </c>
      <c r="B76" s="55" t="s">
        <v>234</v>
      </c>
      <c r="C76" s="34" t="s">
        <v>31</v>
      </c>
      <c r="D76" s="74">
        <v>4</v>
      </c>
      <c r="E76" s="75">
        <f t="shared" si="24"/>
        <v>28.514999999999997</v>
      </c>
      <c r="F76" s="76">
        <f t="shared" si="25"/>
        <v>161.58499999999998</v>
      </c>
      <c r="G76" s="77">
        <v>190.1</v>
      </c>
      <c r="H76" s="75">
        <f t="shared" si="9"/>
        <v>114.05999999999999</v>
      </c>
      <c r="I76" s="76">
        <f t="shared" si="10"/>
        <v>646.3399999999999</v>
      </c>
      <c r="J76" s="77">
        <f t="shared" si="11"/>
        <v>760.3999999999999</v>
      </c>
      <c r="K76" s="58" t="s">
        <v>235</v>
      </c>
      <c r="L76" s="7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48.75" customHeight="1">
      <c r="A77" s="71" t="s">
        <v>265</v>
      </c>
      <c r="B77" s="55" t="s">
        <v>237</v>
      </c>
      <c r="C77" s="34" t="s">
        <v>31</v>
      </c>
      <c r="D77" s="74">
        <v>2</v>
      </c>
      <c r="E77" s="75">
        <f t="shared" si="24"/>
        <v>71.2785</v>
      </c>
      <c r="F77" s="76">
        <f t="shared" si="25"/>
        <v>403.9115</v>
      </c>
      <c r="G77" s="77">
        <v>475.19</v>
      </c>
      <c r="H77" s="75">
        <f t="shared" si="9"/>
        <v>142.557</v>
      </c>
      <c r="I77" s="76">
        <f t="shared" si="10"/>
        <v>807.823</v>
      </c>
      <c r="J77" s="77">
        <f t="shared" si="11"/>
        <v>950.38</v>
      </c>
      <c r="K77" s="58" t="s">
        <v>238</v>
      </c>
      <c r="L77" s="7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45">
      <c r="A78" s="71" t="s">
        <v>266</v>
      </c>
      <c r="B78" s="55" t="s">
        <v>240</v>
      </c>
      <c r="C78" s="34" t="s">
        <v>31</v>
      </c>
      <c r="D78" s="74">
        <v>14</v>
      </c>
      <c r="E78" s="75">
        <f t="shared" si="24"/>
        <v>27.4455</v>
      </c>
      <c r="F78" s="76">
        <f t="shared" si="25"/>
        <v>155.5245</v>
      </c>
      <c r="G78" s="77">
        <v>182.97</v>
      </c>
      <c r="H78" s="75">
        <f t="shared" si="9"/>
        <v>384.23699999999997</v>
      </c>
      <c r="I78" s="76">
        <f t="shared" si="10"/>
        <v>2177.343</v>
      </c>
      <c r="J78" s="77">
        <f t="shared" si="11"/>
        <v>2561.58</v>
      </c>
      <c r="K78" s="58" t="s">
        <v>241</v>
      </c>
      <c r="L78" s="7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6.75" customHeight="1">
      <c r="A79" s="71" t="s">
        <v>267</v>
      </c>
      <c r="B79" s="55" t="s">
        <v>243</v>
      </c>
      <c r="C79" s="34" t="s">
        <v>31</v>
      </c>
      <c r="D79" s="74">
        <v>37</v>
      </c>
      <c r="E79" s="75">
        <f t="shared" si="24"/>
        <v>1.389</v>
      </c>
      <c r="F79" s="76">
        <f t="shared" si="25"/>
        <v>7.8709999999999996</v>
      </c>
      <c r="G79" s="77">
        <v>9.26</v>
      </c>
      <c r="H79" s="75">
        <f t="shared" si="9"/>
        <v>51.393</v>
      </c>
      <c r="I79" s="76">
        <f t="shared" si="10"/>
        <v>291.227</v>
      </c>
      <c r="J79" s="77">
        <f t="shared" si="11"/>
        <v>342.62</v>
      </c>
      <c r="K79" s="58" t="s">
        <v>244</v>
      </c>
      <c r="L79" s="7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 s="78" t="s">
        <v>268</v>
      </c>
      <c r="B80" s="78"/>
      <c r="C80" s="78"/>
      <c r="D80" s="78"/>
      <c r="E80" s="78"/>
      <c r="F80" s="78"/>
      <c r="G80" s="78"/>
      <c r="H80" s="79">
        <f>J10+J38</f>
        <v>44164.550050000005</v>
      </c>
      <c r="I80" s="79"/>
      <c r="J80" s="79"/>
      <c r="K80" s="41"/>
      <c r="L80" s="7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80:G80"/>
    <mergeCell ref="H80:J80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zoomScale="80" zoomScaleSheetLayoutView="80" workbookViewId="0" topLeftCell="A76">
      <selection activeCell="H79" sqref="H79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2" width="0" style="80" hidden="1" customWidth="1"/>
    <col min="13" max="16384" width="9.00390625" style="1" customWidth="1"/>
  </cols>
  <sheetData>
    <row r="1" spans="1:256" ht="12.75" customHeight="1">
      <c r="A1"/>
      <c r="B1"/>
      <c r="C1"/>
      <c r="D1" s="3" t="s">
        <v>269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84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  <c r="L5" s="81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 s="7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47"/>
      <c r="G10" s="48"/>
      <c r="H10" s="49">
        <f>SUM(H11:H37)</f>
        <v>2667.6042500000003</v>
      </c>
      <c r="I10" s="47">
        <f>SUM(I11:I37)</f>
        <v>6241.48</v>
      </c>
      <c r="J10" s="50">
        <f>SUM(J11:J37)</f>
        <v>8909.084249999996</v>
      </c>
      <c r="K10" s="51"/>
      <c r="L10" s="7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54" customFormat="1" ht="22.5">
      <c r="A11" s="32" t="s">
        <v>22</v>
      </c>
      <c r="B11" s="33" t="s">
        <v>85</v>
      </c>
      <c r="C11" s="34" t="s">
        <v>24</v>
      </c>
      <c r="D11" s="35">
        <v>100</v>
      </c>
      <c r="E11" s="36">
        <f aca="true" t="shared" si="0" ref="E11:E25">G11*0.3</f>
        <v>4.008</v>
      </c>
      <c r="F11" s="39">
        <f aca="true" t="shared" si="1" ref="F11:F25">G11*0.7</f>
        <v>9.351999999999999</v>
      </c>
      <c r="G11" s="39">
        <v>13.36</v>
      </c>
      <c r="H11" s="36">
        <f aca="true" t="shared" si="2" ref="H11:H37">E11*D11</f>
        <v>400.8</v>
      </c>
      <c r="I11" s="39">
        <f aca="true" t="shared" si="3" ref="I11:I37">F11*D11</f>
        <v>935.1999999999998</v>
      </c>
      <c r="J11" s="40">
        <f aca="true" t="shared" si="4" ref="J11:J37">H11+I11</f>
        <v>1335.9999999999998</v>
      </c>
      <c r="K11" s="52" t="s">
        <v>86</v>
      </c>
      <c r="L11" s="53">
        <v>10.66</v>
      </c>
    </row>
    <row r="12" spans="1:12" s="54" customFormat="1" ht="22.5">
      <c r="A12" s="32" t="s">
        <v>26</v>
      </c>
      <c r="B12" s="33" t="s">
        <v>23</v>
      </c>
      <c r="C12" s="34" t="s">
        <v>24</v>
      </c>
      <c r="D12" s="35">
        <v>16</v>
      </c>
      <c r="E12" s="36">
        <f t="shared" si="0"/>
        <v>5.688</v>
      </c>
      <c r="F12" s="39">
        <f t="shared" si="1"/>
        <v>13.272</v>
      </c>
      <c r="G12" s="39">
        <v>18.96</v>
      </c>
      <c r="H12" s="36">
        <f t="shared" si="2"/>
        <v>91.008</v>
      </c>
      <c r="I12" s="39">
        <f t="shared" si="3"/>
        <v>212.352</v>
      </c>
      <c r="J12" s="40">
        <f t="shared" si="4"/>
        <v>303.36</v>
      </c>
      <c r="K12" s="52" t="s">
        <v>25</v>
      </c>
      <c r="L12" s="53">
        <v>10.66</v>
      </c>
    </row>
    <row r="13" spans="1:12" s="54" customFormat="1" ht="22.5">
      <c r="A13" s="32" t="s">
        <v>29</v>
      </c>
      <c r="B13" s="33" t="s">
        <v>87</v>
      </c>
      <c r="C13" s="34" t="s">
        <v>24</v>
      </c>
      <c r="D13" s="35">
        <v>71</v>
      </c>
      <c r="E13" s="36">
        <f t="shared" si="0"/>
        <v>3.9450000000000007</v>
      </c>
      <c r="F13" s="39">
        <f t="shared" si="1"/>
        <v>9.205000000000002</v>
      </c>
      <c r="G13" s="39">
        <v>13.15</v>
      </c>
      <c r="H13" s="36">
        <f t="shared" si="2"/>
        <v>280.095</v>
      </c>
      <c r="I13" s="39">
        <f t="shared" si="3"/>
        <v>653.5550000000002</v>
      </c>
      <c r="J13" s="40">
        <f t="shared" si="4"/>
        <v>933.6500000000002</v>
      </c>
      <c r="K13" s="52" t="s">
        <v>88</v>
      </c>
      <c r="L13" s="53">
        <v>15.92</v>
      </c>
    </row>
    <row r="14" spans="1:12" s="54" customFormat="1" ht="22.5">
      <c r="A14" s="32" t="s">
        <v>33</v>
      </c>
      <c r="B14" s="33" t="s">
        <v>27</v>
      </c>
      <c r="C14" s="34" t="s">
        <v>24</v>
      </c>
      <c r="D14" s="35">
        <v>24</v>
      </c>
      <c r="E14" s="36">
        <f t="shared" si="0"/>
        <v>6.057000000000001</v>
      </c>
      <c r="F14" s="39">
        <f t="shared" si="1"/>
        <v>14.133000000000003</v>
      </c>
      <c r="G14" s="39">
        <v>20.19</v>
      </c>
      <c r="H14" s="36">
        <f t="shared" si="2"/>
        <v>145.36800000000002</v>
      </c>
      <c r="I14" s="39">
        <f t="shared" si="3"/>
        <v>339.19200000000006</v>
      </c>
      <c r="J14" s="40">
        <f t="shared" si="4"/>
        <v>484.56000000000006</v>
      </c>
      <c r="K14" s="52" t="s">
        <v>28</v>
      </c>
      <c r="L14" s="53">
        <v>15.92</v>
      </c>
    </row>
    <row r="15" spans="1:12" s="54" customFormat="1" ht="22.5">
      <c r="A15" s="32" t="s">
        <v>36</v>
      </c>
      <c r="B15" s="33" t="s">
        <v>89</v>
      </c>
      <c r="C15" s="34" t="s">
        <v>31</v>
      </c>
      <c r="D15" s="35">
        <v>37</v>
      </c>
      <c r="E15" s="36">
        <f t="shared" si="0"/>
        <v>1.578</v>
      </c>
      <c r="F15" s="39">
        <f t="shared" si="1"/>
        <v>3.6820000000000004</v>
      </c>
      <c r="G15" s="39">
        <v>5.26</v>
      </c>
      <c r="H15" s="36">
        <f t="shared" si="2"/>
        <v>58.386</v>
      </c>
      <c r="I15" s="39">
        <f t="shared" si="3"/>
        <v>136.234</v>
      </c>
      <c r="J15" s="40">
        <f t="shared" si="4"/>
        <v>194.62</v>
      </c>
      <c r="K15" s="52" t="s">
        <v>90</v>
      </c>
      <c r="L15" s="53">
        <v>128.26</v>
      </c>
    </row>
    <row r="16" spans="1:12" s="54" customFormat="1" ht="22.5">
      <c r="A16" s="32" t="s">
        <v>39</v>
      </c>
      <c r="B16" s="33" t="s">
        <v>91</v>
      </c>
      <c r="C16" s="34" t="s">
        <v>31</v>
      </c>
      <c r="D16" s="35">
        <v>4</v>
      </c>
      <c r="E16" s="36">
        <f t="shared" si="0"/>
        <v>2.1000000000000005</v>
      </c>
      <c r="F16" s="39">
        <f t="shared" si="1"/>
        <v>4.9</v>
      </c>
      <c r="G16" s="39">
        <v>7</v>
      </c>
      <c r="H16" s="36">
        <f t="shared" si="2"/>
        <v>8.400000000000002</v>
      </c>
      <c r="I16" s="39">
        <f t="shared" si="3"/>
        <v>19.6</v>
      </c>
      <c r="J16" s="40">
        <f t="shared" si="4"/>
        <v>28.000000000000004</v>
      </c>
      <c r="K16" s="52" t="s">
        <v>270</v>
      </c>
      <c r="L16" s="53">
        <v>128.26</v>
      </c>
    </row>
    <row r="17" spans="1:12" s="54" customFormat="1" ht="22.5">
      <c r="A17" s="32" t="s">
        <v>42</v>
      </c>
      <c r="B17" s="33" t="s">
        <v>92</v>
      </c>
      <c r="C17" s="34" t="s">
        <v>31</v>
      </c>
      <c r="D17" s="35">
        <v>22</v>
      </c>
      <c r="E17" s="36">
        <f t="shared" si="0"/>
        <v>2.3760000000000003</v>
      </c>
      <c r="F17" s="39">
        <f t="shared" si="1"/>
        <v>5.5440000000000005</v>
      </c>
      <c r="G17" s="39">
        <v>7.92</v>
      </c>
      <c r="H17" s="36">
        <f t="shared" si="2"/>
        <v>52.272000000000006</v>
      </c>
      <c r="I17" s="39">
        <f t="shared" si="3"/>
        <v>121.96800000000002</v>
      </c>
      <c r="J17" s="40">
        <f t="shared" si="4"/>
        <v>174.24</v>
      </c>
      <c r="K17" s="52" t="s">
        <v>93</v>
      </c>
      <c r="L17" s="53">
        <v>128.26</v>
      </c>
    </row>
    <row r="18" spans="1:12" s="54" customFormat="1" ht="26.25" customHeight="1">
      <c r="A18" s="32" t="s">
        <v>45</v>
      </c>
      <c r="B18" s="33" t="s">
        <v>94</v>
      </c>
      <c r="C18" s="34" t="s">
        <v>31</v>
      </c>
      <c r="D18" s="35">
        <v>18</v>
      </c>
      <c r="E18" s="36">
        <f t="shared" si="0"/>
        <v>1.3200000000000003</v>
      </c>
      <c r="F18" s="39">
        <f t="shared" si="1"/>
        <v>3.0800000000000005</v>
      </c>
      <c r="G18" s="39">
        <v>4.4</v>
      </c>
      <c r="H18" s="36">
        <f t="shared" si="2"/>
        <v>23.760000000000005</v>
      </c>
      <c r="I18" s="39">
        <f t="shared" si="3"/>
        <v>55.44000000000001</v>
      </c>
      <c r="J18" s="40">
        <f t="shared" si="4"/>
        <v>79.20000000000002</v>
      </c>
      <c r="K18" s="52" t="s">
        <v>95</v>
      </c>
      <c r="L18" s="53">
        <v>128.26</v>
      </c>
    </row>
    <row r="19" spans="1:12" s="54" customFormat="1" ht="26.25" customHeight="1">
      <c r="A19" s="32" t="s">
        <v>46</v>
      </c>
      <c r="B19" s="33" t="s">
        <v>99</v>
      </c>
      <c r="C19" s="34" t="s">
        <v>31</v>
      </c>
      <c r="D19" s="35">
        <v>6</v>
      </c>
      <c r="E19" s="36">
        <f t="shared" si="0"/>
        <v>3.2580000000000005</v>
      </c>
      <c r="F19" s="39">
        <f t="shared" si="1"/>
        <v>7.602</v>
      </c>
      <c r="G19" s="39">
        <v>10.86</v>
      </c>
      <c r="H19" s="36">
        <f t="shared" si="2"/>
        <v>19.548000000000002</v>
      </c>
      <c r="I19" s="39">
        <f t="shared" si="3"/>
        <v>45.612</v>
      </c>
      <c r="J19" s="40">
        <f t="shared" si="4"/>
        <v>65.16</v>
      </c>
      <c r="K19" s="52" t="s">
        <v>100</v>
      </c>
      <c r="L19"/>
    </row>
    <row r="20" spans="1:12" s="54" customFormat="1" ht="26.25" customHeight="1">
      <c r="A20" s="32" t="s">
        <v>98</v>
      </c>
      <c r="B20" s="33" t="s">
        <v>96</v>
      </c>
      <c r="C20" s="34" t="s">
        <v>31</v>
      </c>
      <c r="D20" s="35">
        <v>22</v>
      </c>
      <c r="E20" s="36">
        <f t="shared" si="0"/>
        <v>4.521000000000001</v>
      </c>
      <c r="F20" s="39">
        <f t="shared" si="1"/>
        <v>10.549000000000001</v>
      </c>
      <c r="G20" s="39">
        <v>15.07</v>
      </c>
      <c r="H20" s="36">
        <f t="shared" si="2"/>
        <v>99.46200000000002</v>
      </c>
      <c r="I20" s="39">
        <f t="shared" si="3"/>
        <v>232.07800000000003</v>
      </c>
      <c r="J20" s="40">
        <f t="shared" si="4"/>
        <v>331.5400000000001</v>
      </c>
      <c r="K20" s="52" t="s">
        <v>97</v>
      </c>
      <c r="L20"/>
    </row>
    <row r="21" spans="1:12" s="54" customFormat="1" ht="26.25" customHeight="1">
      <c r="A21" s="32" t="s">
        <v>101</v>
      </c>
      <c r="B21" s="33" t="s">
        <v>271</v>
      </c>
      <c r="C21" s="34" t="s">
        <v>31</v>
      </c>
      <c r="D21" s="35">
        <v>1</v>
      </c>
      <c r="E21" s="36">
        <f t="shared" si="0"/>
        <v>4.683000000000001</v>
      </c>
      <c r="F21" s="39">
        <f t="shared" si="1"/>
        <v>10.927000000000001</v>
      </c>
      <c r="G21" s="39">
        <v>15.61</v>
      </c>
      <c r="H21" s="36">
        <f t="shared" si="2"/>
        <v>4.683000000000001</v>
      </c>
      <c r="I21" s="39">
        <f t="shared" si="3"/>
        <v>10.927000000000001</v>
      </c>
      <c r="J21" s="40">
        <f t="shared" si="4"/>
        <v>15.610000000000003</v>
      </c>
      <c r="K21" s="52" t="s">
        <v>248</v>
      </c>
      <c r="L21"/>
    </row>
    <row r="22" spans="1:256" ht="22.5">
      <c r="A22" s="32" t="s">
        <v>104</v>
      </c>
      <c r="B22" s="33" t="s">
        <v>102</v>
      </c>
      <c r="C22" s="34" t="s">
        <v>31</v>
      </c>
      <c r="D22" s="35">
        <v>2</v>
      </c>
      <c r="E22" s="36">
        <f t="shared" si="0"/>
        <v>2.8440000000000007</v>
      </c>
      <c r="F22" s="39">
        <f t="shared" si="1"/>
        <v>6.636000000000001</v>
      </c>
      <c r="G22" s="39">
        <v>9.48</v>
      </c>
      <c r="H22" s="36">
        <f t="shared" si="2"/>
        <v>5.6880000000000015</v>
      </c>
      <c r="I22" s="39">
        <f t="shared" si="3"/>
        <v>13.272000000000002</v>
      </c>
      <c r="J22" s="40">
        <f t="shared" si="4"/>
        <v>18.960000000000004</v>
      </c>
      <c r="K22" s="52" t="s">
        <v>103</v>
      </c>
      <c r="L22" s="53">
        <v>128.26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5">
      <c r="A23" s="32" t="s">
        <v>107</v>
      </c>
      <c r="B23" s="33" t="s">
        <v>105</v>
      </c>
      <c r="C23" s="34" t="s">
        <v>31</v>
      </c>
      <c r="D23" s="35">
        <v>4</v>
      </c>
      <c r="E23" s="36">
        <f t="shared" si="0"/>
        <v>4.437</v>
      </c>
      <c r="F23" s="39">
        <f t="shared" si="1"/>
        <v>10.353</v>
      </c>
      <c r="G23" s="39">
        <v>14.79</v>
      </c>
      <c r="H23" s="36">
        <f t="shared" si="2"/>
        <v>17.748</v>
      </c>
      <c r="I23" s="39">
        <f t="shared" si="3"/>
        <v>41.412</v>
      </c>
      <c r="J23" s="40">
        <f t="shared" si="4"/>
        <v>59.16</v>
      </c>
      <c r="K23" s="52" t="s">
        <v>106</v>
      </c>
      <c r="L23" s="53">
        <v>128.26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5">
      <c r="A24" s="32" t="s">
        <v>108</v>
      </c>
      <c r="B24" s="33" t="s">
        <v>40</v>
      </c>
      <c r="C24" s="34" t="s">
        <v>31</v>
      </c>
      <c r="D24" s="35">
        <v>4</v>
      </c>
      <c r="E24" s="36">
        <f t="shared" si="0"/>
        <v>11.202000000000004</v>
      </c>
      <c r="F24" s="39">
        <f t="shared" si="1"/>
        <v>26.138000000000005</v>
      </c>
      <c r="G24" s="39">
        <v>37.34</v>
      </c>
      <c r="H24" s="36">
        <f t="shared" si="2"/>
        <v>44.808000000000014</v>
      </c>
      <c r="I24" s="39">
        <f t="shared" si="3"/>
        <v>104.55200000000002</v>
      </c>
      <c r="J24" s="40">
        <f t="shared" si="4"/>
        <v>149.36000000000004</v>
      </c>
      <c r="K24" s="52" t="s">
        <v>41</v>
      </c>
      <c r="L24" s="53">
        <v>128.26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4.5" customHeight="1">
      <c r="A25" s="32" t="s">
        <v>111</v>
      </c>
      <c r="B25" s="33" t="s">
        <v>109</v>
      </c>
      <c r="C25" s="34" t="s">
        <v>31</v>
      </c>
      <c r="D25" s="35">
        <v>31</v>
      </c>
      <c r="E25" s="36">
        <f t="shared" si="0"/>
        <v>2.6100000000000003</v>
      </c>
      <c r="F25" s="39">
        <f t="shared" si="1"/>
        <v>6.09</v>
      </c>
      <c r="G25" s="39">
        <v>8.7</v>
      </c>
      <c r="H25" s="36">
        <f t="shared" si="2"/>
        <v>80.91000000000001</v>
      </c>
      <c r="I25" s="39">
        <f t="shared" si="3"/>
        <v>188.79</v>
      </c>
      <c r="J25" s="40">
        <f t="shared" si="4"/>
        <v>269.7</v>
      </c>
      <c r="K25" s="52" t="s">
        <v>110</v>
      </c>
      <c r="L25" s="53">
        <v>128.26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4.5" customHeight="1">
      <c r="A26" s="32" t="s">
        <v>113</v>
      </c>
      <c r="B26" s="33" t="s">
        <v>112</v>
      </c>
      <c r="C26" s="34" t="s">
        <v>31</v>
      </c>
      <c r="D26" s="35">
        <v>6</v>
      </c>
      <c r="E26" s="36">
        <f>F26*0.1765</f>
        <v>1.8973749999999998</v>
      </c>
      <c r="F26" s="39">
        <v>10.75</v>
      </c>
      <c r="G26" s="39">
        <f>E26+F26</f>
        <v>12.647375</v>
      </c>
      <c r="H26" s="36">
        <f t="shared" si="2"/>
        <v>11.384249999999998</v>
      </c>
      <c r="I26" s="39">
        <f t="shared" si="3"/>
        <v>64.5</v>
      </c>
      <c r="J26" s="40">
        <f t="shared" si="4"/>
        <v>75.88425</v>
      </c>
      <c r="K26" s="52" t="s">
        <v>44</v>
      </c>
      <c r="L26" s="53">
        <v>128.26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5">
      <c r="A27" s="32" t="s">
        <v>116</v>
      </c>
      <c r="B27" s="33" t="s">
        <v>114</v>
      </c>
      <c r="C27" s="34" t="s">
        <v>31</v>
      </c>
      <c r="D27" s="35">
        <v>12</v>
      </c>
      <c r="E27" s="36">
        <f aca="true" t="shared" si="5" ref="E27:E34">G27*0.3</f>
        <v>25.743000000000006</v>
      </c>
      <c r="F27" s="39">
        <f aca="true" t="shared" si="6" ref="F27:F34">G27*0.7</f>
        <v>60.06700000000001</v>
      </c>
      <c r="G27" s="39">
        <v>85.81</v>
      </c>
      <c r="H27" s="36">
        <f t="shared" si="2"/>
        <v>308.91600000000005</v>
      </c>
      <c r="I27" s="39">
        <f t="shared" si="3"/>
        <v>720.8040000000001</v>
      </c>
      <c r="J27" s="40">
        <f t="shared" si="4"/>
        <v>1029.7200000000003</v>
      </c>
      <c r="K27" s="52" t="s">
        <v>115</v>
      </c>
      <c r="L27" s="53">
        <v>128.26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5">
      <c r="A28" s="32" t="s">
        <v>119</v>
      </c>
      <c r="B28" s="33" t="s">
        <v>117</v>
      </c>
      <c r="C28" s="34" t="s">
        <v>31</v>
      </c>
      <c r="D28" s="35">
        <v>2</v>
      </c>
      <c r="E28" s="36">
        <f t="shared" si="5"/>
        <v>32.091</v>
      </c>
      <c r="F28" s="39">
        <f t="shared" si="6"/>
        <v>74.879</v>
      </c>
      <c r="G28" s="39">
        <v>106.97</v>
      </c>
      <c r="H28" s="36">
        <f t="shared" si="2"/>
        <v>64.182</v>
      </c>
      <c r="I28" s="39">
        <f t="shared" si="3"/>
        <v>149.758</v>
      </c>
      <c r="J28" s="40">
        <f t="shared" si="4"/>
        <v>213.94</v>
      </c>
      <c r="K28" s="52" t="s">
        <v>118</v>
      </c>
      <c r="L28" s="53">
        <v>128.26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3.75">
      <c r="A29" s="32" t="s">
        <v>122</v>
      </c>
      <c r="B29" s="33" t="s">
        <v>120</v>
      </c>
      <c r="C29" s="34" t="s">
        <v>31</v>
      </c>
      <c r="D29" s="35">
        <v>24</v>
      </c>
      <c r="E29" s="36">
        <f t="shared" si="5"/>
        <v>1.2480000000000002</v>
      </c>
      <c r="F29" s="39">
        <f t="shared" si="6"/>
        <v>2.9120000000000004</v>
      </c>
      <c r="G29" s="39">
        <v>4.16</v>
      </c>
      <c r="H29" s="36">
        <f t="shared" si="2"/>
        <v>29.952000000000005</v>
      </c>
      <c r="I29" s="39">
        <f t="shared" si="3"/>
        <v>69.888</v>
      </c>
      <c r="J29" s="40">
        <f t="shared" si="4"/>
        <v>99.84</v>
      </c>
      <c r="K29" s="52" t="s">
        <v>121</v>
      </c>
      <c r="L29" s="53">
        <v>128.26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3.75">
      <c r="A30" s="32" t="s">
        <v>125</v>
      </c>
      <c r="B30" s="33" t="s">
        <v>272</v>
      </c>
      <c r="C30" s="34" t="s">
        <v>31</v>
      </c>
      <c r="D30" s="35">
        <v>4</v>
      </c>
      <c r="E30" s="36">
        <f t="shared" si="5"/>
        <v>1.6890000000000003</v>
      </c>
      <c r="F30" s="39">
        <f t="shared" si="6"/>
        <v>3.9410000000000003</v>
      </c>
      <c r="G30" s="39">
        <v>5.63</v>
      </c>
      <c r="H30" s="36">
        <f t="shared" si="2"/>
        <v>6.756000000000001</v>
      </c>
      <c r="I30" s="39">
        <f t="shared" si="3"/>
        <v>15.764000000000001</v>
      </c>
      <c r="J30" s="40">
        <f t="shared" si="4"/>
        <v>22.520000000000003</v>
      </c>
      <c r="K30" s="52" t="s">
        <v>124</v>
      </c>
      <c r="L30" s="53">
        <v>128.26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3.75">
      <c r="A31" s="32" t="s">
        <v>128</v>
      </c>
      <c r="B31" s="33" t="s">
        <v>126</v>
      </c>
      <c r="C31" s="34" t="s">
        <v>31</v>
      </c>
      <c r="D31" s="35">
        <v>28</v>
      </c>
      <c r="E31" s="36">
        <f t="shared" si="5"/>
        <v>2.9070000000000005</v>
      </c>
      <c r="F31" s="39">
        <f t="shared" si="6"/>
        <v>6.783</v>
      </c>
      <c r="G31" s="39">
        <v>9.69</v>
      </c>
      <c r="H31" s="36">
        <f t="shared" si="2"/>
        <v>81.39600000000002</v>
      </c>
      <c r="I31" s="39">
        <f t="shared" si="3"/>
        <v>189.924</v>
      </c>
      <c r="J31" s="40">
        <f t="shared" si="4"/>
        <v>271.32000000000005</v>
      </c>
      <c r="K31" s="52" t="s">
        <v>127</v>
      </c>
      <c r="L31" s="53">
        <v>128.26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5">
      <c r="A32" s="32" t="s">
        <v>131</v>
      </c>
      <c r="B32" s="55" t="s">
        <v>129</v>
      </c>
      <c r="C32" s="34" t="s">
        <v>31</v>
      </c>
      <c r="D32" s="35"/>
      <c r="E32" s="36">
        <f t="shared" si="5"/>
        <v>9.486000000000002</v>
      </c>
      <c r="F32" s="39">
        <f t="shared" si="6"/>
        <v>22.134000000000004</v>
      </c>
      <c r="G32" s="39">
        <v>31.62</v>
      </c>
      <c r="H32" s="36">
        <f t="shared" si="2"/>
        <v>0</v>
      </c>
      <c r="I32" s="39">
        <f t="shared" si="3"/>
        <v>0</v>
      </c>
      <c r="J32" s="40">
        <f t="shared" si="4"/>
        <v>0</v>
      </c>
      <c r="K32" s="52" t="s">
        <v>130</v>
      </c>
      <c r="L32" s="53">
        <v>4.33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2" t="s">
        <v>134</v>
      </c>
      <c r="B33" s="55" t="s">
        <v>132</v>
      </c>
      <c r="C33" s="34" t="s">
        <v>31</v>
      </c>
      <c r="D33" s="35">
        <v>14</v>
      </c>
      <c r="E33" s="36">
        <f t="shared" si="5"/>
        <v>56.13000000000001</v>
      </c>
      <c r="F33" s="39">
        <f t="shared" si="6"/>
        <v>130.97</v>
      </c>
      <c r="G33" s="39">
        <v>187.1</v>
      </c>
      <c r="H33" s="36">
        <f t="shared" si="2"/>
        <v>785.8200000000002</v>
      </c>
      <c r="I33" s="39">
        <f t="shared" si="3"/>
        <v>1833.58</v>
      </c>
      <c r="J33" s="40">
        <f t="shared" si="4"/>
        <v>2619.4</v>
      </c>
      <c r="K33" s="52" t="s">
        <v>133</v>
      </c>
      <c r="L33" s="53">
        <v>4.33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2" t="s">
        <v>135</v>
      </c>
      <c r="B34" s="55" t="s">
        <v>47</v>
      </c>
      <c r="C34" s="34" t="s">
        <v>31</v>
      </c>
      <c r="D34" s="35">
        <v>8</v>
      </c>
      <c r="E34" s="36">
        <f t="shared" si="5"/>
        <v>3.6540000000000004</v>
      </c>
      <c r="F34" s="39">
        <f t="shared" si="6"/>
        <v>8.526</v>
      </c>
      <c r="G34" s="39">
        <v>12.18</v>
      </c>
      <c r="H34" s="36">
        <f t="shared" si="2"/>
        <v>29.232000000000003</v>
      </c>
      <c r="I34" s="39">
        <f t="shared" si="3"/>
        <v>68.208</v>
      </c>
      <c r="J34" s="40">
        <f t="shared" si="4"/>
        <v>97.44</v>
      </c>
      <c r="K34" s="52" t="s">
        <v>48</v>
      </c>
      <c r="L34" s="53">
        <v>4.33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138</v>
      </c>
      <c r="B35" s="55" t="s">
        <v>136</v>
      </c>
      <c r="C35" s="34" t="s">
        <v>31</v>
      </c>
      <c r="D35" s="35">
        <v>2</v>
      </c>
      <c r="E35" s="36">
        <v>3.41</v>
      </c>
      <c r="F35" s="39">
        <v>2.53</v>
      </c>
      <c r="G35" s="39">
        <v>5.94</v>
      </c>
      <c r="H35" s="36">
        <f t="shared" si="2"/>
        <v>6.82</v>
      </c>
      <c r="I35" s="39">
        <f t="shared" si="3"/>
        <v>5.06</v>
      </c>
      <c r="J35" s="40">
        <f t="shared" si="4"/>
        <v>11.879999999999999</v>
      </c>
      <c r="K35" s="52" t="s">
        <v>137</v>
      </c>
      <c r="L35" s="53">
        <v>4.33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2" t="s">
        <v>141</v>
      </c>
      <c r="B36" s="55" t="s">
        <v>139</v>
      </c>
      <c r="C36" s="34" t="s">
        <v>31</v>
      </c>
      <c r="D36" s="35">
        <v>2</v>
      </c>
      <c r="E36" s="36">
        <v>3.41</v>
      </c>
      <c r="F36" s="39">
        <v>2.95</v>
      </c>
      <c r="G36" s="39">
        <v>6.36</v>
      </c>
      <c r="H36" s="36">
        <f t="shared" si="2"/>
        <v>6.82</v>
      </c>
      <c r="I36" s="39">
        <f t="shared" si="3"/>
        <v>5.9</v>
      </c>
      <c r="J36" s="40">
        <f t="shared" si="4"/>
        <v>12.72</v>
      </c>
      <c r="K36" s="52" t="s">
        <v>140</v>
      </c>
      <c r="L36" s="53">
        <v>4.33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32" t="s">
        <v>250</v>
      </c>
      <c r="B37" s="55" t="s">
        <v>142</v>
      </c>
      <c r="C37" s="34" t="s">
        <v>31</v>
      </c>
      <c r="D37" s="35">
        <v>2</v>
      </c>
      <c r="E37" s="36">
        <f>G37*0.3</f>
        <v>1.6950000000000003</v>
      </c>
      <c r="F37" s="39">
        <f>G37*0.7</f>
        <v>3.9550000000000005</v>
      </c>
      <c r="G37" s="39">
        <v>5.65</v>
      </c>
      <c r="H37" s="36">
        <f t="shared" si="2"/>
        <v>3.3900000000000006</v>
      </c>
      <c r="I37" s="39">
        <f t="shared" si="3"/>
        <v>7.910000000000001</v>
      </c>
      <c r="J37" s="40">
        <f t="shared" si="4"/>
        <v>11.3</v>
      </c>
      <c r="K37" s="52" t="s">
        <v>143</v>
      </c>
      <c r="L37" s="53">
        <v>4.33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60">
        <v>2</v>
      </c>
      <c r="B38" s="61" t="s">
        <v>69</v>
      </c>
      <c r="C38" s="44"/>
      <c r="D38" s="62"/>
      <c r="E38" s="63"/>
      <c r="F38" s="64"/>
      <c r="G38" s="65"/>
      <c r="H38" s="66">
        <f>SUM(H39:H78)</f>
        <v>2916.466479999999</v>
      </c>
      <c r="I38" s="67">
        <f>SUM(I39:I78)</f>
        <v>11573.356720000002</v>
      </c>
      <c r="J38" s="68">
        <f>SUM(J39:J78)</f>
        <v>14489.823200000003</v>
      </c>
      <c r="K38" s="69"/>
      <c r="L38" s="7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5">
      <c r="A39" s="71" t="s">
        <v>51</v>
      </c>
      <c r="B39" s="72" t="s">
        <v>71</v>
      </c>
      <c r="C39" s="73" t="s">
        <v>24</v>
      </c>
      <c r="D39" s="74">
        <v>63.69</v>
      </c>
      <c r="E39" s="75">
        <f aca="true" t="shared" si="7" ref="E39:E42">G39*0.15</f>
        <v>5.01</v>
      </c>
      <c r="F39" s="76">
        <f aca="true" t="shared" si="8" ref="F39:F42">G39*0.85</f>
        <v>28.389999999999997</v>
      </c>
      <c r="G39" s="77">
        <v>33.4</v>
      </c>
      <c r="H39" s="75">
        <f aca="true" t="shared" si="9" ref="H39:H78">E39*D39</f>
        <v>319.08689999999996</v>
      </c>
      <c r="I39" s="76">
        <f aca="true" t="shared" si="10" ref="I39:I78">F39*D39</f>
        <v>1808.1590999999999</v>
      </c>
      <c r="J39" s="77">
        <f aca="true" t="shared" si="11" ref="J39:J78">H39+I39</f>
        <v>2127.2459999999996</v>
      </c>
      <c r="K39" s="58" t="s">
        <v>72</v>
      </c>
      <c r="L39" s="70">
        <v>20.67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.75" customHeight="1">
      <c r="A40" s="71" t="s">
        <v>54</v>
      </c>
      <c r="B40" s="33" t="s">
        <v>144</v>
      </c>
      <c r="C40" s="73" t="s">
        <v>24</v>
      </c>
      <c r="D40" s="74">
        <v>3.44</v>
      </c>
      <c r="E40" s="75">
        <f t="shared" si="7"/>
        <v>3.9029999999999996</v>
      </c>
      <c r="F40" s="76">
        <f t="shared" si="8"/>
        <v>22.116999999999997</v>
      </c>
      <c r="G40" s="77">
        <v>26.02</v>
      </c>
      <c r="H40" s="75">
        <f t="shared" si="9"/>
        <v>13.426319999999999</v>
      </c>
      <c r="I40" s="76">
        <f t="shared" si="10"/>
        <v>76.08247999999999</v>
      </c>
      <c r="J40" s="77">
        <f t="shared" si="11"/>
        <v>89.5088</v>
      </c>
      <c r="K40" s="58" t="s">
        <v>145</v>
      </c>
      <c r="L40" s="70">
        <v>30.25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.75" customHeight="1">
      <c r="A41" s="71" t="s">
        <v>57</v>
      </c>
      <c r="B41" s="33" t="s">
        <v>74</v>
      </c>
      <c r="C41" s="73" t="s">
        <v>24</v>
      </c>
      <c r="D41" s="74">
        <v>71.39</v>
      </c>
      <c r="E41" s="75">
        <f t="shared" si="7"/>
        <v>2.6234999999999995</v>
      </c>
      <c r="F41" s="76">
        <f t="shared" si="8"/>
        <v>14.866499999999998</v>
      </c>
      <c r="G41" s="77">
        <v>17.49</v>
      </c>
      <c r="H41" s="75">
        <f t="shared" si="9"/>
        <v>187.29166499999997</v>
      </c>
      <c r="I41" s="76">
        <f t="shared" si="10"/>
        <v>1061.3194349999999</v>
      </c>
      <c r="J41" s="77">
        <f t="shared" si="11"/>
        <v>1248.6110999999999</v>
      </c>
      <c r="K41" s="58" t="s">
        <v>75</v>
      </c>
      <c r="L41" s="70">
        <v>30.25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.75" customHeight="1">
      <c r="A42" s="71" t="s">
        <v>60</v>
      </c>
      <c r="B42" s="33" t="s">
        <v>146</v>
      </c>
      <c r="C42" s="73" t="s">
        <v>24</v>
      </c>
      <c r="D42" s="74">
        <v>47.63</v>
      </c>
      <c r="E42" s="75">
        <f t="shared" si="7"/>
        <v>1.7565000000000002</v>
      </c>
      <c r="F42" s="76">
        <f t="shared" si="8"/>
        <v>9.9535</v>
      </c>
      <c r="G42" s="77">
        <v>11.71</v>
      </c>
      <c r="H42" s="75">
        <f t="shared" si="9"/>
        <v>83.66209500000001</v>
      </c>
      <c r="I42" s="76">
        <f t="shared" si="10"/>
        <v>474.08520500000003</v>
      </c>
      <c r="J42" s="77">
        <f t="shared" si="11"/>
        <v>557.7473</v>
      </c>
      <c r="K42" s="58" t="s">
        <v>147</v>
      </c>
      <c r="L42" s="70">
        <v>30.25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71" t="s">
        <v>63</v>
      </c>
      <c r="B43" s="55" t="s">
        <v>148</v>
      </c>
      <c r="C43" s="34" t="s">
        <v>31</v>
      </c>
      <c r="D43" s="74">
        <v>11</v>
      </c>
      <c r="E43" s="75">
        <v>19.46</v>
      </c>
      <c r="F43" s="76">
        <v>12.53</v>
      </c>
      <c r="G43" s="77">
        <f aca="true" t="shared" si="12" ref="G43:G47">E43+F43</f>
        <v>31.990000000000002</v>
      </c>
      <c r="H43" s="75">
        <f t="shared" si="9"/>
        <v>214.06</v>
      </c>
      <c r="I43" s="76">
        <f t="shared" si="10"/>
        <v>137.82999999999998</v>
      </c>
      <c r="J43" s="77">
        <f t="shared" si="11"/>
        <v>351.89</v>
      </c>
      <c r="K43" s="58" t="s">
        <v>149</v>
      </c>
      <c r="L43" s="7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71" t="s">
        <v>66</v>
      </c>
      <c r="B44" s="55" t="s">
        <v>150</v>
      </c>
      <c r="C44" s="34" t="s">
        <v>31</v>
      </c>
      <c r="D44" s="74">
        <v>2</v>
      </c>
      <c r="E44" s="75">
        <v>19.46</v>
      </c>
      <c r="F44" s="76">
        <v>13.92</v>
      </c>
      <c r="G44" s="77">
        <f t="shared" si="12"/>
        <v>33.38</v>
      </c>
      <c r="H44" s="75">
        <f t="shared" si="9"/>
        <v>38.92</v>
      </c>
      <c r="I44" s="76">
        <f t="shared" si="10"/>
        <v>27.84</v>
      </c>
      <c r="J44" s="77">
        <f t="shared" si="11"/>
        <v>66.76</v>
      </c>
      <c r="K44" s="58" t="s">
        <v>151</v>
      </c>
      <c r="L44" s="7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5">
      <c r="A45" s="71" t="s">
        <v>152</v>
      </c>
      <c r="B45" s="55" t="s">
        <v>273</v>
      </c>
      <c r="C45" s="34" t="s">
        <v>31</v>
      </c>
      <c r="D45" s="74">
        <v>1</v>
      </c>
      <c r="E45" s="75">
        <v>21.41</v>
      </c>
      <c r="F45" s="76">
        <v>203.65</v>
      </c>
      <c r="G45" s="77">
        <f t="shared" si="12"/>
        <v>225.06</v>
      </c>
      <c r="H45" s="75">
        <f t="shared" si="9"/>
        <v>21.41</v>
      </c>
      <c r="I45" s="76">
        <f t="shared" si="10"/>
        <v>203.65</v>
      </c>
      <c r="J45" s="77">
        <f t="shared" si="11"/>
        <v>225.06</v>
      </c>
      <c r="K45" s="58" t="s">
        <v>274</v>
      </c>
      <c r="L45" s="7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71" t="s">
        <v>155</v>
      </c>
      <c r="B46" s="55" t="s">
        <v>251</v>
      </c>
      <c r="C46" s="34" t="s">
        <v>31</v>
      </c>
      <c r="D46" s="74">
        <v>3</v>
      </c>
      <c r="E46" s="75">
        <v>1.9500000000000002</v>
      </c>
      <c r="F46" s="76">
        <v>6.11</v>
      </c>
      <c r="G46" s="77">
        <f t="shared" si="12"/>
        <v>8.06</v>
      </c>
      <c r="H46" s="75">
        <f t="shared" si="9"/>
        <v>5.8500000000000005</v>
      </c>
      <c r="I46" s="76">
        <f t="shared" si="10"/>
        <v>18.330000000000002</v>
      </c>
      <c r="J46" s="77">
        <f t="shared" si="11"/>
        <v>24.180000000000003</v>
      </c>
      <c r="K46" s="58" t="s">
        <v>252</v>
      </c>
      <c r="L46" s="7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71" t="s">
        <v>158</v>
      </c>
      <c r="B47" s="55" t="s">
        <v>153</v>
      </c>
      <c r="C47" s="34" t="s">
        <v>31</v>
      </c>
      <c r="D47" s="74">
        <v>10</v>
      </c>
      <c r="E47" s="75">
        <v>1.9500000000000002</v>
      </c>
      <c r="F47" s="76">
        <v>3.12</v>
      </c>
      <c r="G47" s="77">
        <f t="shared" si="12"/>
        <v>5.07</v>
      </c>
      <c r="H47" s="75">
        <f t="shared" si="9"/>
        <v>19.5</v>
      </c>
      <c r="I47" s="76">
        <f t="shared" si="10"/>
        <v>31.200000000000003</v>
      </c>
      <c r="J47" s="77">
        <f t="shared" si="11"/>
        <v>50.7</v>
      </c>
      <c r="K47" s="58" t="s">
        <v>154</v>
      </c>
      <c r="L47" s="7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2" s="90" customFormat="1" ht="13.5" customHeight="1">
      <c r="A48" s="71" t="s">
        <v>161</v>
      </c>
      <c r="B48" s="82" t="s">
        <v>156</v>
      </c>
      <c r="C48" s="83" t="s">
        <v>31</v>
      </c>
      <c r="D48" s="84">
        <v>22</v>
      </c>
      <c r="E48" s="85">
        <v>6.08</v>
      </c>
      <c r="F48" s="86">
        <v>2.1</v>
      </c>
      <c r="G48" s="87">
        <f aca="true" t="shared" si="13" ref="G48:G49">SUM(E48+F48)</f>
        <v>8.18</v>
      </c>
      <c r="H48" s="85">
        <f t="shared" si="9"/>
        <v>133.76</v>
      </c>
      <c r="I48" s="86">
        <f t="shared" si="10"/>
        <v>46.2</v>
      </c>
      <c r="J48" s="87">
        <f t="shared" si="11"/>
        <v>179.95999999999998</v>
      </c>
      <c r="K48" s="88" t="s">
        <v>157</v>
      </c>
      <c r="L48" s="89">
        <v>27.04</v>
      </c>
    </row>
    <row r="49" spans="1:12" s="90" customFormat="1" ht="13.5" customHeight="1">
      <c r="A49" s="71" t="s">
        <v>164</v>
      </c>
      <c r="B49" s="82" t="s">
        <v>275</v>
      </c>
      <c r="C49" s="83" t="s">
        <v>31</v>
      </c>
      <c r="D49" s="84">
        <v>1</v>
      </c>
      <c r="E49" s="85">
        <v>3.41</v>
      </c>
      <c r="F49" s="86">
        <v>1.51</v>
      </c>
      <c r="G49" s="87">
        <f t="shared" si="13"/>
        <v>4.92</v>
      </c>
      <c r="H49" s="85">
        <f t="shared" si="9"/>
        <v>3.41</v>
      </c>
      <c r="I49" s="86">
        <f t="shared" si="10"/>
        <v>1.51</v>
      </c>
      <c r="J49" s="87">
        <f t="shared" si="11"/>
        <v>4.92</v>
      </c>
      <c r="K49" s="88" t="s">
        <v>276</v>
      </c>
      <c r="L49" s="89">
        <v>27.04</v>
      </c>
    </row>
    <row r="50" spans="1:256" ht="45">
      <c r="A50" s="71" t="s">
        <v>167</v>
      </c>
      <c r="B50" s="55" t="s">
        <v>277</v>
      </c>
      <c r="C50" s="34" t="s">
        <v>31</v>
      </c>
      <c r="D50" s="74">
        <v>1</v>
      </c>
      <c r="E50" s="75">
        <f aca="true" t="shared" si="14" ref="E50:E52">G50*0.15</f>
        <v>1.032</v>
      </c>
      <c r="F50" s="76">
        <f aca="true" t="shared" si="15" ref="F50:F52">G50*0.85</f>
        <v>5.848</v>
      </c>
      <c r="G50" s="77">
        <v>6.88</v>
      </c>
      <c r="H50" s="75">
        <f t="shared" si="9"/>
        <v>1.032</v>
      </c>
      <c r="I50" s="76">
        <f t="shared" si="10"/>
        <v>5.848</v>
      </c>
      <c r="J50" s="77">
        <f t="shared" si="11"/>
        <v>6.88</v>
      </c>
      <c r="K50" s="58" t="s">
        <v>278</v>
      </c>
      <c r="L50" s="70">
        <v>27.04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45">
      <c r="A51" s="71" t="s">
        <v>170</v>
      </c>
      <c r="B51" s="55" t="s">
        <v>159</v>
      </c>
      <c r="C51" s="34" t="s">
        <v>31</v>
      </c>
      <c r="D51" s="74">
        <v>18</v>
      </c>
      <c r="E51" s="75">
        <f t="shared" si="14"/>
        <v>0.7605000000000001</v>
      </c>
      <c r="F51" s="76">
        <f t="shared" si="15"/>
        <v>4.3095</v>
      </c>
      <c r="G51" s="77">
        <v>5.07</v>
      </c>
      <c r="H51" s="75">
        <f t="shared" si="9"/>
        <v>13.689000000000002</v>
      </c>
      <c r="I51" s="76">
        <f t="shared" si="10"/>
        <v>77.571</v>
      </c>
      <c r="J51" s="77">
        <f t="shared" si="11"/>
        <v>91.26</v>
      </c>
      <c r="K51" s="58" t="s">
        <v>160</v>
      </c>
      <c r="L51" s="70">
        <v>27.04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5">
      <c r="A52" s="71" t="s">
        <v>173</v>
      </c>
      <c r="B52" s="55" t="s">
        <v>162</v>
      </c>
      <c r="C52" s="34" t="s">
        <v>31</v>
      </c>
      <c r="D52" s="74">
        <v>22</v>
      </c>
      <c r="E52" s="75">
        <f t="shared" si="14"/>
        <v>0.7334999999999999</v>
      </c>
      <c r="F52" s="76">
        <f t="shared" si="15"/>
        <v>4.156499999999999</v>
      </c>
      <c r="G52" s="77">
        <v>4.89</v>
      </c>
      <c r="H52" s="75">
        <f t="shared" si="9"/>
        <v>16.136999999999997</v>
      </c>
      <c r="I52" s="76">
        <f t="shared" si="10"/>
        <v>91.44299999999998</v>
      </c>
      <c r="J52" s="77">
        <f t="shared" si="11"/>
        <v>107.57999999999998</v>
      </c>
      <c r="K52" s="58" t="s">
        <v>163</v>
      </c>
      <c r="L52" s="7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71" t="s">
        <v>176</v>
      </c>
      <c r="B53" s="55" t="s">
        <v>165</v>
      </c>
      <c r="C53" s="34" t="s">
        <v>31</v>
      </c>
      <c r="D53" s="74">
        <v>32</v>
      </c>
      <c r="E53" s="75">
        <v>6.82</v>
      </c>
      <c r="F53" s="76">
        <v>2.21</v>
      </c>
      <c r="G53" s="77">
        <v>8.41</v>
      </c>
      <c r="H53" s="75">
        <f t="shared" si="9"/>
        <v>218.24</v>
      </c>
      <c r="I53" s="76">
        <f t="shared" si="10"/>
        <v>70.72</v>
      </c>
      <c r="J53" s="77">
        <f t="shared" si="11"/>
        <v>288.96000000000004</v>
      </c>
      <c r="K53" s="58" t="s">
        <v>166</v>
      </c>
      <c r="L53" s="7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71" t="s">
        <v>179</v>
      </c>
      <c r="B54" s="55" t="s">
        <v>168</v>
      </c>
      <c r="C54" s="34" t="s">
        <v>31</v>
      </c>
      <c r="D54" s="74">
        <v>18</v>
      </c>
      <c r="E54" s="75">
        <f>G54*0.15</f>
        <v>2.8335</v>
      </c>
      <c r="F54" s="76">
        <f>G54*0.85</f>
        <v>16.0565</v>
      </c>
      <c r="G54" s="77">
        <v>18.89</v>
      </c>
      <c r="H54" s="75">
        <f t="shared" si="9"/>
        <v>51.003</v>
      </c>
      <c r="I54" s="76">
        <f t="shared" si="10"/>
        <v>289.017</v>
      </c>
      <c r="J54" s="77">
        <f t="shared" si="11"/>
        <v>340.02</v>
      </c>
      <c r="K54" s="58" t="s">
        <v>169</v>
      </c>
      <c r="L54" s="70">
        <v>27.04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2" s="90" customFormat="1" ht="13.5" customHeight="1">
      <c r="A55" s="71" t="s">
        <v>182</v>
      </c>
      <c r="B55" s="82" t="s">
        <v>171</v>
      </c>
      <c r="C55" s="83" t="s">
        <v>31</v>
      </c>
      <c r="D55" s="84">
        <v>23</v>
      </c>
      <c r="E55" s="85">
        <v>3.65</v>
      </c>
      <c r="F55" s="86">
        <v>4.3</v>
      </c>
      <c r="G55" s="87">
        <f>SUM(E55+F55)</f>
        <v>7.949999999999999</v>
      </c>
      <c r="H55" s="85">
        <f t="shared" si="9"/>
        <v>83.95</v>
      </c>
      <c r="I55" s="86">
        <f t="shared" si="10"/>
        <v>98.89999999999999</v>
      </c>
      <c r="J55" s="87">
        <f t="shared" si="11"/>
        <v>182.85</v>
      </c>
      <c r="K55" s="88" t="s">
        <v>172</v>
      </c>
      <c r="L55" s="89">
        <v>27.04</v>
      </c>
    </row>
    <row r="56" spans="1:256" ht="12.75">
      <c r="A56" s="71" t="s">
        <v>185</v>
      </c>
      <c r="B56" s="55" t="s">
        <v>257</v>
      </c>
      <c r="C56" s="34" t="s">
        <v>31</v>
      </c>
      <c r="D56" s="74">
        <v>3</v>
      </c>
      <c r="E56" s="75">
        <v>6.08</v>
      </c>
      <c r="F56" s="76">
        <v>2.86</v>
      </c>
      <c r="G56" s="77">
        <f aca="true" t="shared" si="16" ref="G56:G58">E56+F56</f>
        <v>8.94</v>
      </c>
      <c r="H56" s="75">
        <f t="shared" si="9"/>
        <v>18.240000000000002</v>
      </c>
      <c r="I56" s="76">
        <f t="shared" si="10"/>
        <v>8.58</v>
      </c>
      <c r="J56" s="77">
        <f t="shared" si="11"/>
        <v>26.82</v>
      </c>
      <c r="K56" s="58" t="s">
        <v>258</v>
      </c>
      <c r="L56" s="7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71" t="s">
        <v>188</v>
      </c>
      <c r="B57" s="55" t="s">
        <v>259</v>
      </c>
      <c r="C57" s="34" t="s">
        <v>31</v>
      </c>
      <c r="D57" s="74">
        <v>3</v>
      </c>
      <c r="E57" s="75">
        <v>8.76</v>
      </c>
      <c r="F57" s="76">
        <v>90.07</v>
      </c>
      <c r="G57" s="77">
        <f t="shared" si="16"/>
        <v>98.83</v>
      </c>
      <c r="H57" s="75">
        <f t="shared" si="9"/>
        <v>26.28</v>
      </c>
      <c r="I57" s="76">
        <f t="shared" si="10"/>
        <v>270.21</v>
      </c>
      <c r="J57" s="77">
        <f t="shared" si="11"/>
        <v>296.49</v>
      </c>
      <c r="K57" s="58" t="s">
        <v>260</v>
      </c>
      <c r="L57" s="7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71" t="s">
        <v>191</v>
      </c>
      <c r="B58" s="55" t="s">
        <v>279</v>
      </c>
      <c r="C58" s="34" t="s">
        <v>31</v>
      </c>
      <c r="D58" s="74">
        <v>1</v>
      </c>
      <c r="E58" s="75">
        <v>6.82</v>
      </c>
      <c r="F58" s="76">
        <v>2.42</v>
      </c>
      <c r="G58" s="77">
        <f t="shared" si="16"/>
        <v>9.24</v>
      </c>
      <c r="H58" s="75">
        <f t="shared" si="9"/>
        <v>6.82</v>
      </c>
      <c r="I58" s="76">
        <f t="shared" si="10"/>
        <v>2.42</v>
      </c>
      <c r="J58" s="77">
        <f t="shared" si="11"/>
        <v>9.24</v>
      </c>
      <c r="K58" s="58" t="s">
        <v>280</v>
      </c>
      <c r="L58" s="7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45">
      <c r="A59" s="71" t="s">
        <v>194</v>
      </c>
      <c r="B59" s="55" t="s">
        <v>177</v>
      </c>
      <c r="C59" s="34" t="s">
        <v>31</v>
      </c>
      <c r="D59" s="74">
        <v>12</v>
      </c>
      <c r="E59" s="75">
        <f aca="true" t="shared" si="17" ref="E59:E62">G59*0.15</f>
        <v>1.0095</v>
      </c>
      <c r="F59" s="76">
        <f aca="true" t="shared" si="18" ref="F59:F62">G59*0.85</f>
        <v>5.7205</v>
      </c>
      <c r="G59" s="77">
        <v>6.73</v>
      </c>
      <c r="H59" s="75">
        <f t="shared" si="9"/>
        <v>12.114</v>
      </c>
      <c r="I59" s="76">
        <f t="shared" si="10"/>
        <v>68.646</v>
      </c>
      <c r="J59" s="77">
        <f t="shared" si="11"/>
        <v>80.76</v>
      </c>
      <c r="K59" s="58" t="s">
        <v>178</v>
      </c>
      <c r="L59" s="70">
        <v>27.04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45">
      <c r="A60" s="71" t="s">
        <v>197</v>
      </c>
      <c r="B60" s="55" t="s">
        <v>174</v>
      </c>
      <c r="C60" s="34" t="s">
        <v>31</v>
      </c>
      <c r="D60" s="74">
        <v>19</v>
      </c>
      <c r="E60" s="75">
        <f t="shared" si="17"/>
        <v>0.945</v>
      </c>
      <c r="F60" s="76">
        <f t="shared" si="18"/>
        <v>5.3549999999999995</v>
      </c>
      <c r="G60" s="77">
        <v>6.3</v>
      </c>
      <c r="H60" s="75">
        <f t="shared" si="9"/>
        <v>17.955</v>
      </c>
      <c r="I60" s="76">
        <f t="shared" si="10"/>
        <v>101.74499999999999</v>
      </c>
      <c r="J60" s="77">
        <f t="shared" si="11"/>
        <v>119.69999999999999</v>
      </c>
      <c r="K60" s="58" t="s">
        <v>175</v>
      </c>
      <c r="L60" s="7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45">
      <c r="A61" s="71" t="s">
        <v>203</v>
      </c>
      <c r="B61" s="55" t="s">
        <v>180</v>
      </c>
      <c r="C61" s="34" t="s">
        <v>31</v>
      </c>
      <c r="D61" s="74">
        <v>36</v>
      </c>
      <c r="E61" s="75">
        <f t="shared" si="17"/>
        <v>0.8324999999999999</v>
      </c>
      <c r="F61" s="76">
        <f t="shared" si="18"/>
        <v>4.717499999999999</v>
      </c>
      <c r="G61" s="77">
        <v>5.55</v>
      </c>
      <c r="H61" s="75">
        <f t="shared" si="9"/>
        <v>29.969999999999995</v>
      </c>
      <c r="I61" s="76">
        <f t="shared" si="10"/>
        <v>169.82999999999998</v>
      </c>
      <c r="J61" s="77">
        <f t="shared" si="11"/>
        <v>199.79999999999998</v>
      </c>
      <c r="K61" s="58" t="s">
        <v>181</v>
      </c>
      <c r="L61" s="7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" s="90" customFormat="1" ht="26.25" customHeight="1">
      <c r="A62" s="71" t="s">
        <v>206</v>
      </c>
      <c r="B62" s="55" t="s">
        <v>189</v>
      </c>
      <c r="C62" s="34" t="s">
        <v>31</v>
      </c>
      <c r="D62" s="74">
        <v>15</v>
      </c>
      <c r="E62" s="75">
        <f t="shared" si="17"/>
        <v>3.885</v>
      </c>
      <c r="F62" s="76">
        <f t="shared" si="18"/>
        <v>22.014999999999997</v>
      </c>
      <c r="G62" s="77">
        <v>25.9</v>
      </c>
      <c r="H62" s="75">
        <f t="shared" si="9"/>
        <v>58.275</v>
      </c>
      <c r="I62" s="76">
        <f t="shared" si="10"/>
        <v>330.22499999999997</v>
      </c>
      <c r="J62" s="77">
        <f t="shared" si="11"/>
        <v>388.49999999999994</v>
      </c>
      <c r="K62" s="58" t="s">
        <v>190</v>
      </c>
      <c r="L62" s="89"/>
    </row>
    <row r="63" spans="1:256" ht="13.5" customHeight="1">
      <c r="A63" s="71" t="s">
        <v>209</v>
      </c>
      <c r="B63" s="82" t="s">
        <v>195</v>
      </c>
      <c r="C63" s="83" t="s">
        <v>31</v>
      </c>
      <c r="D63" s="84">
        <v>9</v>
      </c>
      <c r="E63" s="85">
        <v>11.19</v>
      </c>
      <c r="F63" s="86">
        <v>9.34</v>
      </c>
      <c r="G63" s="87">
        <f>SUM(E63+F63)</f>
        <v>20.53</v>
      </c>
      <c r="H63" s="85">
        <f t="shared" si="9"/>
        <v>100.71</v>
      </c>
      <c r="I63" s="86">
        <f t="shared" si="10"/>
        <v>84.06</v>
      </c>
      <c r="J63" s="87">
        <f t="shared" si="11"/>
        <v>184.76999999999998</v>
      </c>
      <c r="K63" s="88" t="s">
        <v>196</v>
      </c>
      <c r="L63" s="89">
        <v>27.04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2.5">
      <c r="A64" s="71" t="s">
        <v>212</v>
      </c>
      <c r="B64" s="55" t="s">
        <v>192</v>
      </c>
      <c r="C64" s="34" t="s">
        <v>31</v>
      </c>
      <c r="D64" s="74">
        <v>2</v>
      </c>
      <c r="E64" s="75">
        <f aca="true" t="shared" si="19" ref="E64:E67">G64*0.15</f>
        <v>6.663</v>
      </c>
      <c r="F64" s="76">
        <f aca="true" t="shared" si="20" ref="F64:F67">G64*0.85</f>
        <v>37.757</v>
      </c>
      <c r="G64" s="77">
        <v>44.42</v>
      </c>
      <c r="H64" s="75">
        <f t="shared" si="9"/>
        <v>13.326</v>
      </c>
      <c r="I64" s="76">
        <f t="shared" si="10"/>
        <v>75.514</v>
      </c>
      <c r="J64" s="77">
        <f t="shared" si="11"/>
        <v>88.84</v>
      </c>
      <c r="K64" s="58" t="s">
        <v>193</v>
      </c>
      <c r="L64" s="7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2.5">
      <c r="A65" s="71" t="s">
        <v>215</v>
      </c>
      <c r="B65" s="55" t="s">
        <v>201</v>
      </c>
      <c r="C65" s="34" t="s">
        <v>31</v>
      </c>
      <c r="D65" s="74">
        <v>2</v>
      </c>
      <c r="E65" s="75">
        <f t="shared" si="19"/>
        <v>1.4115</v>
      </c>
      <c r="F65" s="76">
        <f t="shared" si="20"/>
        <v>7.9985</v>
      </c>
      <c r="G65" s="77">
        <v>9.41</v>
      </c>
      <c r="H65" s="75">
        <f t="shared" si="9"/>
        <v>2.823</v>
      </c>
      <c r="I65" s="76">
        <f t="shared" si="10"/>
        <v>15.997</v>
      </c>
      <c r="J65" s="77">
        <f t="shared" si="11"/>
        <v>18.82</v>
      </c>
      <c r="K65" s="58" t="s">
        <v>202</v>
      </c>
      <c r="L65" s="7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3.75">
      <c r="A66" s="71" t="s">
        <v>218</v>
      </c>
      <c r="B66" s="55" t="s">
        <v>207</v>
      </c>
      <c r="C66" s="34" t="s">
        <v>31</v>
      </c>
      <c r="D66" s="74">
        <v>45</v>
      </c>
      <c r="E66" s="75">
        <f t="shared" si="19"/>
        <v>1.7369999999999999</v>
      </c>
      <c r="F66" s="76">
        <f t="shared" si="20"/>
        <v>9.843</v>
      </c>
      <c r="G66" s="77">
        <v>11.58</v>
      </c>
      <c r="H66" s="75">
        <f t="shared" si="9"/>
        <v>78.16499999999999</v>
      </c>
      <c r="I66" s="76">
        <f t="shared" si="10"/>
        <v>442.935</v>
      </c>
      <c r="J66" s="77">
        <f t="shared" si="11"/>
        <v>521.1</v>
      </c>
      <c r="K66" s="58" t="s">
        <v>208</v>
      </c>
      <c r="L66" s="7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45">
      <c r="A67" s="71" t="s">
        <v>221</v>
      </c>
      <c r="B67" s="55" t="s">
        <v>210</v>
      </c>
      <c r="C67" s="34" t="s">
        <v>31</v>
      </c>
      <c r="D67" s="74">
        <v>14</v>
      </c>
      <c r="E67" s="75">
        <f t="shared" si="19"/>
        <v>2.187</v>
      </c>
      <c r="F67" s="76">
        <f t="shared" si="20"/>
        <v>12.392999999999999</v>
      </c>
      <c r="G67" s="77">
        <v>14.58</v>
      </c>
      <c r="H67" s="75">
        <f t="shared" si="9"/>
        <v>30.618</v>
      </c>
      <c r="I67" s="76">
        <f t="shared" si="10"/>
        <v>173.50199999999998</v>
      </c>
      <c r="J67" s="77">
        <f t="shared" si="11"/>
        <v>204.11999999999998</v>
      </c>
      <c r="K67" s="58" t="s">
        <v>211</v>
      </c>
      <c r="L67" s="7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71" t="s">
        <v>224</v>
      </c>
      <c r="B68" s="55" t="s">
        <v>213</v>
      </c>
      <c r="C68" s="34" t="s">
        <v>31</v>
      </c>
      <c r="D68" s="74">
        <v>14</v>
      </c>
      <c r="E68" s="75">
        <v>3.65</v>
      </c>
      <c r="F68" s="76">
        <v>6.04</v>
      </c>
      <c r="G68" s="77">
        <f>E68+F68</f>
        <v>9.69</v>
      </c>
      <c r="H68" s="75">
        <f t="shared" si="9"/>
        <v>51.1</v>
      </c>
      <c r="I68" s="76">
        <f t="shared" si="10"/>
        <v>84.56</v>
      </c>
      <c r="J68" s="77">
        <f t="shared" si="11"/>
        <v>135.66</v>
      </c>
      <c r="K68" s="58" t="s">
        <v>214</v>
      </c>
      <c r="L68" s="7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5">
      <c r="A69" s="71" t="s">
        <v>227</v>
      </c>
      <c r="B69" s="55" t="s">
        <v>216</v>
      </c>
      <c r="C69" s="34" t="s">
        <v>31</v>
      </c>
      <c r="D69" s="74">
        <v>10</v>
      </c>
      <c r="E69" s="75">
        <f aca="true" t="shared" si="21" ref="E69:E70">G69*0.15</f>
        <v>1.5915</v>
      </c>
      <c r="F69" s="76">
        <f aca="true" t="shared" si="22" ref="F69:F70">G69*0.85</f>
        <v>9.0185</v>
      </c>
      <c r="G69" s="77">
        <v>10.61</v>
      </c>
      <c r="H69" s="75">
        <f t="shared" si="9"/>
        <v>15.915</v>
      </c>
      <c r="I69" s="76">
        <f t="shared" si="10"/>
        <v>90.185</v>
      </c>
      <c r="J69" s="77">
        <f t="shared" si="11"/>
        <v>106.1</v>
      </c>
      <c r="K69" s="58" t="s">
        <v>217</v>
      </c>
      <c r="L69" s="7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3.75">
      <c r="A70" s="71" t="s">
        <v>230</v>
      </c>
      <c r="B70" s="55" t="s">
        <v>219</v>
      </c>
      <c r="C70" s="34" t="s">
        <v>31</v>
      </c>
      <c r="D70" s="74">
        <v>2</v>
      </c>
      <c r="E70" s="75">
        <f t="shared" si="21"/>
        <v>1.224</v>
      </c>
      <c r="F70" s="76">
        <f t="shared" si="22"/>
        <v>6.936</v>
      </c>
      <c r="G70" s="77">
        <v>8.16</v>
      </c>
      <c r="H70" s="75">
        <f t="shared" si="9"/>
        <v>2.448</v>
      </c>
      <c r="I70" s="76">
        <f t="shared" si="10"/>
        <v>13.872</v>
      </c>
      <c r="J70" s="77">
        <f t="shared" si="11"/>
        <v>16.32</v>
      </c>
      <c r="K70" s="58" t="s">
        <v>220</v>
      </c>
      <c r="L70" s="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71" t="s">
        <v>233</v>
      </c>
      <c r="B71" s="55" t="s">
        <v>225</v>
      </c>
      <c r="C71" s="34" t="s">
        <v>31</v>
      </c>
      <c r="D71" s="74">
        <v>18</v>
      </c>
      <c r="E71" s="75">
        <v>7.06</v>
      </c>
      <c r="F71" s="76">
        <v>5.68</v>
      </c>
      <c r="G71" s="77">
        <f aca="true" t="shared" si="23" ref="G71:G72">E71+F71</f>
        <v>12.739999999999998</v>
      </c>
      <c r="H71" s="75">
        <f t="shared" si="9"/>
        <v>127.08</v>
      </c>
      <c r="I71" s="76">
        <f t="shared" si="10"/>
        <v>102.24</v>
      </c>
      <c r="J71" s="77">
        <f t="shared" si="11"/>
        <v>229.32</v>
      </c>
      <c r="K71" s="58" t="s">
        <v>226</v>
      </c>
      <c r="L71" s="7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71" t="s">
        <v>236</v>
      </c>
      <c r="B72" s="55" t="s">
        <v>228</v>
      </c>
      <c r="C72" s="34" t="s">
        <v>31</v>
      </c>
      <c r="D72" s="74">
        <v>2</v>
      </c>
      <c r="E72" s="75">
        <v>9</v>
      </c>
      <c r="F72" s="76">
        <v>10</v>
      </c>
      <c r="G72" s="77">
        <f t="shared" si="23"/>
        <v>19</v>
      </c>
      <c r="H72" s="75">
        <f t="shared" si="9"/>
        <v>18</v>
      </c>
      <c r="I72" s="76">
        <f t="shared" si="10"/>
        <v>20</v>
      </c>
      <c r="J72" s="77">
        <f t="shared" si="11"/>
        <v>38</v>
      </c>
      <c r="K72" s="58" t="s">
        <v>229</v>
      </c>
      <c r="L72" s="7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71" t="s">
        <v>239</v>
      </c>
      <c r="B73" s="55" t="s">
        <v>262</v>
      </c>
      <c r="C73" s="34" t="s">
        <v>31</v>
      </c>
      <c r="D73" s="74">
        <v>3</v>
      </c>
      <c r="E73" s="75">
        <f aca="true" t="shared" si="24" ref="E73:E78">G73*0.15</f>
        <v>15.4305</v>
      </c>
      <c r="F73" s="76">
        <f aca="true" t="shared" si="25" ref="F73:F78">G73*0.85</f>
        <v>87.4395</v>
      </c>
      <c r="G73" s="77">
        <v>102.87</v>
      </c>
      <c r="H73" s="75">
        <f t="shared" si="9"/>
        <v>46.2915</v>
      </c>
      <c r="I73" s="76">
        <f t="shared" si="10"/>
        <v>262.3185</v>
      </c>
      <c r="J73" s="77">
        <f t="shared" si="11"/>
        <v>308.60999999999996</v>
      </c>
      <c r="K73" s="58" t="s">
        <v>263</v>
      </c>
      <c r="L73" s="7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2.5">
      <c r="A74" s="71" t="s">
        <v>242</v>
      </c>
      <c r="B74" s="55" t="s">
        <v>231</v>
      </c>
      <c r="C74" s="34" t="s">
        <v>31</v>
      </c>
      <c r="D74" s="74">
        <v>14</v>
      </c>
      <c r="E74" s="75">
        <f t="shared" si="24"/>
        <v>13.734</v>
      </c>
      <c r="F74" s="76">
        <f t="shared" si="25"/>
        <v>77.826</v>
      </c>
      <c r="G74" s="77">
        <v>91.56</v>
      </c>
      <c r="H74" s="75">
        <f t="shared" si="9"/>
        <v>192.276</v>
      </c>
      <c r="I74" s="76">
        <f t="shared" si="10"/>
        <v>1089.5639999999999</v>
      </c>
      <c r="J74" s="77">
        <f t="shared" si="11"/>
        <v>1281.84</v>
      </c>
      <c r="K74" s="58" t="s">
        <v>232</v>
      </c>
      <c r="L74" s="7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2.5">
      <c r="A75" s="71" t="s">
        <v>264</v>
      </c>
      <c r="B75" s="55" t="s">
        <v>234</v>
      </c>
      <c r="C75" s="34" t="s">
        <v>31</v>
      </c>
      <c r="D75" s="74">
        <v>4</v>
      </c>
      <c r="E75" s="75">
        <f t="shared" si="24"/>
        <v>28.514999999999997</v>
      </c>
      <c r="F75" s="76">
        <f t="shared" si="25"/>
        <v>161.58499999999998</v>
      </c>
      <c r="G75" s="77">
        <v>190.1</v>
      </c>
      <c r="H75" s="75">
        <f t="shared" si="9"/>
        <v>114.05999999999999</v>
      </c>
      <c r="I75" s="76">
        <f t="shared" si="10"/>
        <v>646.3399999999999</v>
      </c>
      <c r="J75" s="77">
        <f t="shared" si="11"/>
        <v>760.3999999999999</v>
      </c>
      <c r="K75" s="58" t="s">
        <v>235</v>
      </c>
      <c r="L75" s="7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45">
      <c r="A76" s="71" t="s">
        <v>265</v>
      </c>
      <c r="B76" s="55" t="s">
        <v>281</v>
      </c>
      <c r="C76" s="34" t="s">
        <v>31</v>
      </c>
      <c r="D76" s="74">
        <v>2</v>
      </c>
      <c r="E76" s="75">
        <f t="shared" si="24"/>
        <v>71.2785</v>
      </c>
      <c r="F76" s="76">
        <f t="shared" si="25"/>
        <v>403.9115</v>
      </c>
      <c r="G76" s="77">
        <v>475.19</v>
      </c>
      <c r="H76" s="75">
        <f t="shared" si="9"/>
        <v>142.557</v>
      </c>
      <c r="I76" s="76">
        <f t="shared" si="10"/>
        <v>807.823</v>
      </c>
      <c r="J76" s="77">
        <f t="shared" si="11"/>
        <v>950.38</v>
      </c>
      <c r="K76" s="58" t="s">
        <v>238</v>
      </c>
      <c r="L76" s="7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3.75">
      <c r="A77" s="71" t="s">
        <v>266</v>
      </c>
      <c r="B77" s="55" t="s">
        <v>282</v>
      </c>
      <c r="C77" s="34" t="s">
        <v>31</v>
      </c>
      <c r="D77" s="74">
        <v>14</v>
      </c>
      <c r="E77" s="75">
        <f t="shared" si="24"/>
        <v>27.4455</v>
      </c>
      <c r="F77" s="76">
        <f t="shared" si="25"/>
        <v>155.5245</v>
      </c>
      <c r="G77" s="77">
        <v>182.97</v>
      </c>
      <c r="H77" s="75">
        <f t="shared" si="9"/>
        <v>384.23699999999997</v>
      </c>
      <c r="I77" s="76">
        <f t="shared" si="10"/>
        <v>2177.343</v>
      </c>
      <c r="J77" s="77">
        <f t="shared" si="11"/>
        <v>2561.58</v>
      </c>
      <c r="K77" s="58" t="s">
        <v>241</v>
      </c>
      <c r="L77" s="7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6.75" customHeight="1">
      <c r="A78" s="71" t="s">
        <v>267</v>
      </c>
      <c r="B78" s="55" t="s">
        <v>243</v>
      </c>
      <c r="C78" s="34" t="s">
        <v>31</v>
      </c>
      <c r="D78" s="74">
        <v>2</v>
      </c>
      <c r="E78" s="75">
        <f t="shared" si="24"/>
        <v>1.389</v>
      </c>
      <c r="F78" s="76">
        <f t="shared" si="25"/>
        <v>7.8709999999999996</v>
      </c>
      <c r="G78" s="77">
        <v>9.26</v>
      </c>
      <c r="H78" s="75">
        <f t="shared" si="9"/>
        <v>2.778</v>
      </c>
      <c r="I78" s="76">
        <f t="shared" si="10"/>
        <v>15.741999999999999</v>
      </c>
      <c r="J78" s="77">
        <f t="shared" si="11"/>
        <v>18.52</v>
      </c>
      <c r="K78" s="58" t="s">
        <v>244</v>
      </c>
      <c r="L78" s="7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13" s="91" customFormat="1" ht="13.5">
      <c r="A79" s="78" t="s">
        <v>283</v>
      </c>
      <c r="B79" s="78"/>
      <c r="C79" s="78"/>
      <c r="D79" s="78"/>
      <c r="E79" s="78"/>
      <c r="F79" s="78"/>
      <c r="G79" s="78"/>
      <c r="H79" s="79">
        <f>J10+J38</f>
        <v>23398.90745</v>
      </c>
      <c r="I79" s="79"/>
      <c r="J79" s="79"/>
      <c r="K79" s="41"/>
      <c r="L79" s="70"/>
      <c r="M79" s="1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79:G79"/>
    <mergeCell ref="H79:J79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="80" zoomScaleSheetLayoutView="80" workbookViewId="0" topLeftCell="A30">
      <selection activeCell="H51" sqref="H51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6384" width="9.00390625" style="1" customWidth="1"/>
  </cols>
  <sheetData>
    <row r="1" spans="1:256" ht="12.75" customHeight="1">
      <c r="A1"/>
      <c r="B1"/>
      <c r="C1"/>
      <c r="D1" s="3" t="s">
        <v>284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84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56"/>
      <c r="G10" s="48"/>
      <c r="H10" s="49">
        <f>SUM(H11:H39)</f>
        <v>1791.7232000000004</v>
      </c>
      <c r="I10" s="47">
        <f>SUM(I11:I39)</f>
        <v>11544.176500000001</v>
      </c>
      <c r="J10" s="50">
        <f>SUM(J11:J39)</f>
        <v>13335.899700000004</v>
      </c>
      <c r="K10" s="5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54" customFormat="1" ht="22.5">
      <c r="A11" s="32" t="s">
        <v>22</v>
      </c>
      <c r="B11" s="33" t="s">
        <v>285</v>
      </c>
      <c r="C11" s="34" t="s">
        <v>24</v>
      </c>
      <c r="D11" s="35">
        <v>23</v>
      </c>
      <c r="E11" s="36">
        <f aca="true" t="shared" si="0" ref="E11:E16">G11*0.15</f>
        <v>2.682</v>
      </c>
      <c r="F11" s="39">
        <f aca="true" t="shared" si="1" ref="F11:F16">G11*0.85</f>
        <v>15.197999999999999</v>
      </c>
      <c r="G11" s="40">
        <v>17.88</v>
      </c>
      <c r="H11" s="36">
        <f aca="true" t="shared" si="2" ref="H11:H39">E11*D11</f>
        <v>61.686</v>
      </c>
      <c r="I11" s="39">
        <f aca="true" t="shared" si="3" ref="I11:I39">F11*D11</f>
        <v>349.554</v>
      </c>
      <c r="J11" s="40">
        <f aca="true" t="shared" si="4" ref="J11:J39">H11+I11</f>
        <v>411.23999999999995</v>
      </c>
      <c r="K11" s="52" t="s">
        <v>28</v>
      </c>
    </row>
    <row r="12" spans="1:256" ht="22.5">
      <c r="A12" s="32" t="s">
        <v>26</v>
      </c>
      <c r="B12" s="33" t="s">
        <v>87</v>
      </c>
      <c r="C12" s="34" t="s">
        <v>24</v>
      </c>
      <c r="D12" s="35">
        <v>17</v>
      </c>
      <c r="E12" s="36">
        <f t="shared" si="0"/>
        <v>4.2075</v>
      </c>
      <c r="F12" s="39">
        <f t="shared" si="1"/>
        <v>23.8425</v>
      </c>
      <c r="G12" s="57">
        <v>28.05</v>
      </c>
      <c r="H12" s="36">
        <f t="shared" si="2"/>
        <v>71.52749999999999</v>
      </c>
      <c r="I12" s="39">
        <f t="shared" si="3"/>
        <v>405.3225</v>
      </c>
      <c r="J12" s="40">
        <f t="shared" si="4"/>
        <v>476.84999999999997</v>
      </c>
      <c r="K12" s="52" t="s">
        <v>286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>
      <c r="A13" s="32" t="s">
        <v>29</v>
      </c>
      <c r="B13" s="33" t="s">
        <v>27</v>
      </c>
      <c r="C13" s="34" t="s">
        <v>24</v>
      </c>
      <c r="D13" s="35">
        <v>17</v>
      </c>
      <c r="E13" s="36">
        <f t="shared" si="0"/>
        <v>5.2815</v>
      </c>
      <c r="F13" s="39">
        <f t="shared" si="1"/>
        <v>29.9285</v>
      </c>
      <c r="G13" s="57">
        <v>35.21</v>
      </c>
      <c r="H13" s="36">
        <f t="shared" si="2"/>
        <v>89.7855</v>
      </c>
      <c r="I13" s="39">
        <f t="shared" si="3"/>
        <v>508.7845</v>
      </c>
      <c r="J13" s="40">
        <f t="shared" si="4"/>
        <v>598.5699999999999</v>
      </c>
      <c r="K13" s="58" t="s">
        <v>88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22.5">
      <c r="A14" s="32" t="s">
        <v>33</v>
      </c>
      <c r="B14" s="33" t="s">
        <v>287</v>
      </c>
      <c r="C14" s="34" t="s">
        <v>24</v>
      </c>
      <c r="D14" s="35">
        <v>12</v>
      </c>
      <c r="E14" s="36">
        <f t="shared" si="0"/>
        <v>4.2075</v>
      </c>
      <c r="F14" s="39">
        <f t="shared" si="1"/>
        <v>23.8425</v>
      </c>
      <c r="G14" s="57">
        <v>28.05</v>
      </c>
      <c r="H14" s="36">
        <f t="shared" si="2"/>
        <v>50.489999999999995</v>
      </c>
      <c r="I14" s="39">
        <f t="shared" si="3"/>
        <v>286.11</v>
      </c>
      <c r="J14" s="40">
        <f t="shared" si="4"/>
        <v>336.6</v>
      </c>
      <c r="K14" s="52" t="s">
        <v>286</v>
      </c>
    </row>
    <row r="15" spans="1:256" ht="22.5">
      <c r="A15" s="32" t="s">
        <v>36</v>
      </c>
      <c r="B15" s="33" t="s">
        <v>288</v>
      </c>
      <c r="C15" s="34" t="s">
        <v>24</v>
      </c>
      <c r="D15" s="35">
        <v>135</v>
      </c>
      <c r="E15" s="36">
        <f t="shared" si="0"/>
        <v>5.2815</v>
      </c>
      <c r="F15" s="39">
        <f t="shared" si="1"/>
        <v>29.9285</v>
      </c>
      <c r="G15" s="57">
        <v>35.21</v>
      </c>
      <c r="H15" s="36">
        <f t="shared" si="2"/>
        <v>713.0025</v>
      </c>
      <c r="I15" s="39">
        <f t="shared" si="3"/>
        <v>4040.3475</v>
      </c>
      <c r="J15" s="40">
        <f t="shared" si="4"/>
        <v>4753.35</v>
      </c>
      <c r="K15" s="58" t="s">
        <v>88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>
      <c r="A16" s="32" t="s">
        <v>39</v>
      </c>
      <c r="B16" s="33" t="s">
        <v>289</v>
      </c>
      <c r="C16" s="34" t="s">
        <v>24</v>
      </c>
      <c r="D16" s="35">
        <v>50</v>
      </c>
      <c r="E16" s="36">
        <f t="shared" si="0"/>
        <v>5.2815</v>
      </c>
      <c r="F16" s="39">
        <f t="shared" si="1"/>
        <v>29.9285</v>
      </c>
      <c r="G16" s="57">
        <v>35.21</v>
      </c>
      <c r="H16" s="36">
        <f t="shared" si="2"/>
        <v>264.075</v>
      </c>
      <c r="I16" s="39">
        <f t="shared" si="3"/>
        <v>1496.425</v>
      </c>
      <c r="J16" s="40">
        <f t="shared" si="4"/>
        <v>1760.5</v>
      </c>
      <c r="K16" s="58" t="s">
        <v>88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1" ht="12.75">
      <c r="A17" s="32" t="s">
        <v>42</v>
      </c>
      <c r="B17" s="33" t="s">
        <v>290</v>
      </c>
      <c r="C17" s="34" t="s">
        <v>31</v>
      </c>
      <c r="D17" s="35">
        <v>6</v>
      </c>
      <c r="E17" s="36">
        <v>10.95</v>
      </c>
      <c r="F17" s="39">
        <v>123.64</v>
      </c>
      <c r="G17" s="57">
        <v>134.59</v>
      </c>
      <c r="H17" s="36">
        <f t="shared" si="2"/>
        <v>65.69999999999999</v>
      </c>
      <c r="I17" s="39">
        <f t="shared" si="3"/>
        <v>741.84</v>
      </c>
      <c r="J17" s="40">
        <f t="shared" si="4"/>
        <v>807.54</v>
      </c>
      <c r="K17" s="58" t="s">
        <v>291</v>
      </c>
    </row>
    <row r="18" spans="1:11" ht="12.75">
      <c r="A18" s="32" t="s">
        <v>45</v>
      </c>
      <c r="B18" s="33" t="s">
        <v>292</v>
      </c>
      <c r="C18" s="34" t="s">
        <v>31</v>
      </c>
      <c r="D18" s="35">
        <v>2</v>
      </c>
      <c r="E18" s="36">
        <f aca="true" t="shared" si="5" ref="E18:E21">G18*0.15</f>
        <v>9.860999999999999</v>
      </c>
      <c r="F18" s="39">
        <f aca="true" t="shared" si="6" ref="F18:F21">G18*0.85</f>
        <v>55.87899999999999</v>
      </c>
      <c r="G18" s="57">
        <v>65.74</v>
      </c>
      <c r="H18" s="36">
        <f t="shared" si="2"/>
        <v>19.721999999999998</v>
      </c>
      <c r="I18" s="39">
        <f t="shared" si="3"/>
        <v>111.75799999999998</v>
      </c>
      <c r="J18" s="40">
        <f t="shared" si="4"/>
        <v>131.48</v>
      </c>
      <c r="K18" s="58" t="s">
        <v>293</v>
      </c>
    </row>
    <row r="19" spans="1:256" ht="22.5">
      <c r="A19" s="32" t="s">
        <v>46</v>
      </c>
      <c r="B19" s="92" t="s">
        <v>30</v>
      </c>
      <c r="C19" s="34" t="s">
        <v>31</v>
      </c>
      <c r="D19" s="35">
        <v>12</v>
      </c>
      <c r="E19" s="36">
        <f t="shared" si="5"/>
        <v>0.867</v>
      </c>
      <c r="F19" s="39">
        <f t="shared" si="6"/>
        <v>4.913</v>
      </c>
      <c r="G19" s="57">
        <v>5.78</v>
      </c>
      <c r="H19" s="36">
        <f t="shared" si="2"/>
        <v>10.404</v>
      </c>
      <c r="I19" s="39">
        <f t="shared" si="3"/>
        <v>58.956</v>
      </c>
      <c r="J19" s="40">
        <f t="shared" si="4"/>
        <v>69.36</v>
      </c>
      <c r="K19" s="58" t="s">
        <v>294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>
      <c r="A20" s="32" t="s">
        <v>98</v>
      </c>
      <c r="B20" s="92" t="s">
        <v>295</v>
      </c>
      <c r="C20" s="34" t="s">
        <v>31</v>
      </c>
      <c r="D20" s="35">
        <v>1</v>
      </c>
      <c r="E20" s="36">
        <f t="shared" si="5"/>
        <v>8.73</v>
      </c>
      <c r="F20" s="39">
        <f t="shared" si="6"/>
        <v>49.47</v>
      </c>
      <c r="G20" s="39">
        <v>58.2</v>
      </c>
      <c r="H20" s="36">
        <f t="shared" si="2"/>
        <v>8.73</v>
      </c>
      <c r="I20" s="39">
        <f t="shared" si="3"/>
        <v>49.47</v>
      </c>
      <c r="J20" s="40">
        <f t="shared" si="4"/>
        <v>58.2</v>
      </c>
      <c r="K20" s="52" t="s">
        <v>296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>
      <c r="A21" s="32" t="s">
        <v>101</v>
      </c>
      <c r="B21" s="92" t="s">
        <v>34</v>
      </c>
      <c r="C21" s="34" t="s">
        <v>31</v>
      </c>
      <c r="D21" s="35">
        <v>4</v>
      </c>
      <c r="E21" s="36">
        <f t="shared" si="5"/>
        <v>3.2039999999999997</v>
      </c>
      <c r="F21" s="39">
        <f t="shared" si="6"/>
        <v>18.156</v>
      </c>
      <c r="G21" s="40">
        <v>21.36</v>
      </c>
      <c r="H21" s="36">
        <f t="shared" si="2"/>
        <v>12.815999999999999</v>
      </c>
      <c r="I21" s="39">
        <f t="shared" si="3"/>
        <v>72.624</v>
      </c>
      <c r="J21" s="40">
        <f t="shared" si="4"/>
        <v>85.44</v>
      </c>
      <c r="K21" s="58" t="s">
        <v>294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32" t="s">
        <v>104</v>
      </c>
      <c r="B22" s="92" t="s">
        <v>297</v>
      </c>
      <c r="C22" s="34" t="s">
        <v>31</v>
      </c>
      <c r="D22" s="35">
        <v>1</v>
      </c>
      <c r="E22" s="36">
        <v>13.38</v>
      </c>
      <c r="F22" s="39">
        <v>93.56</v>
      </c>
      <c r="G22" s="57">
        <v>106.94</v>
      </c>
      <c r="H22" s="36">
        <f t="shared" si="2"/>
        <v>13.38</v>
      </c>
      <c r="I22" s="39">
        <f t="shared" si="3"/>
        <v>93.56</v>
      </c>
      <c r="J22" s="40">
        <f t="shared" si="4"/>
        <v>106.94</v>
      </c>
      <c r="K22" s="58" t="s">
        <v>298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32" t="s">
        <v>107</v>
      </c>
      <c r="B23" s="92" t="s">
        <v>299</v>
      </c>
      <c r="C23" s="34" t="s">
        <v>31</v>
      </c>
      <c r="D23" s="35">
        <v>2</v>
      </c>
      <c r="E23" s="36">
        <f aca="true" t="shared" si="7" ref="E23:E26">G23*0.15</f>
        <v>13.009500000000001</v>
      </c>
      <c r="F23" s="39">
        <f aca="true" t="shared" si="8" ref="F23:F26">G23*0.85</f>
        <v>73.7205</v>
      </c>
      <c r="G23" s="57">
        <v>86.73</v>
      </c>
      <c r="H23" s="36">
        <f t="shared" si="2"/>
        <v>26.019000000000002</v>
      </c>
      <c r="I23" s="39">
        <f t="shared" si="3"/>
        <v>147.441</v>
      </c>
      <c r="J23" s="40">
        <f t="shared" si="4"/>
        <v>173.46</v>
      </c>
      <c r="K23" s="58" t="s">
        <v>300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32" t="s">
        <v>108</v>
      </c>
      <c r="B24" s="92" t="s">
        <v>301</v>
      </c>
      <c r="C24" s="34" t="s">
        <v>31</v>
      </c>
      <c r="D24" s="35">
        <v>2</v>
      </c>
      <c r="E24" s="36">
        <f t="shared" si="7"/>
        <v>9.078</v>
      </c>
      <c r="F24" s="39">
        <f t="shared" si="8"/>
        <v>51.442</v>
      </c>
      <c r="G24" s="40">
        <v>60.52</v>
      </c>
      <c r="H24" s="36">
        <f t="shared" si="2"/>
        <v>18.156</v>
      </c>
      <c r="I24" s="39">
        <f t="shared" si="3"/>
        <v>102.884</v>
      </c>
      <c r="J24" s="40">
        <f t="shared" si="4"/>
        <v>121.03999999999999</v>
      </c>
      <c r="K24" s="58" t="s">
        <v>302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32" t="s">
        <v>111</v>
      </c>
      <c r="B25" s="92" t="s">
        <v>40</v>
      </c>
      <c r="C25" s="34" t="s">
        <v>31</v>
      </c>
      <c r="D25" s="35">
        <v>4</v>
      </c>
      <c r="E25" s="36">
        <f t="shared" si="7"/>
        <v>4.882499999999999</v>
      </c>
      <c r="F25" s="39">
        <f t="shared" si="8"/>
        <v>27.667499999999997</v>
      </c>
      <c r="G25" s="57">
        <v>32.55</v>
      </c>
      <c r="H25" s="36">
        <f t="shared" si="2"/>
        <v>19.529999999999998</v>
      </c>
      <c r="I25" s="39">
        <f t="shared" si="3"/>
        <v>110.66999999999999</v>
      </c>
      <c r="J25" s="40">
        <f t="shared" si="4"/>
        <v>130.2</v>
      </c>
      <c r="K25" s="52" t="s">
        <v>41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32" t="s">
        <v>113</v>
      </c>
      <c r="B26" s="92" t="s">
        <v>99</v>
      </c>
      <c r="C26" s="34" t="s">
        <v>31</v>
      </c>
      <c r="D26" s="35">
        <v>1</v>
      </c>
      <c r="E26" s="36">
        <f t="shared" si="7"/>
        <v>1.6289999999999998</v>
      </c>
      <c r="F26" s="39">
        <f t="shared" si="8"/>
        <v>9.231</v>
      </c>
      <c r="G26" s="57">
        <v>10.86</v>
      </c>
      <c r="H26" s="36">
        <f t="shared" si="2"/>
        <v>1.6289999999999998</v>
      </c>
      <c r="I26" s="39">
        <f t="shared" si="3"/>
        <v>9.231</v>
      </c>
      <c r="J26" s="40">
        <f t="shared" si="4"/>
        <v>10.86</v>
      </c>
      <c r="K26" s="52" t="s">
        <v>100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6.25" customHeight="1">
      <c r="A27" s="32" t="s">
        <v>116</v>
      </c>
      <c r="B27" s="92" t="s">
        <v>303</v>
      </c>
      <c r="C27" s="34" t="s">
        <v>31</v>
      </c>
      <c r="D27" s="35">
        <v>3</v>
      </c>
      <c r="E27" s="93">
        <v>7.3</v>
      </c>
      <c r="F27" s="37">
        <v>7.84</v>
      </c>
      <c r="G27" s="40">
        <v>15.14</v>
      </c>
      <c r="H27" s="36">
        <f t="shared" si="2"/>
        <v>21.9</v>
      </c>
      <c r="I27" s="39">
        <f t="shared" si="3"/>
        <v>23.52</v>
      </c>
      <c r="J27" s="40">
        <f t="shared" si="4"/>
        <v>45.42</v>
      </c>
      <c r="K27" s="58" t="s">
        <v>304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2" t="s">
        <v>119</v>
      </c>
      <c r="B28" s="92" t="s">
        <v>305</v>
      </c>
      <c r="C28" s="34" t="s">
        <v>31</v>
      </c>
      <c r="D28" s="35">
        <v>2</v>
      </c>
      <c r="E28" s="93">
        <v>5.6</v>
      </c>
      <c r="F28" s="37">
        <v>35.85</v>
      </c>
      <c r="G28" s="57">
        <v>41.45</v>
      </c>
      <c r="H28" s="36">
        <f t="shared" si="2"/>
        <v>11.2</v>
      </c>
      <c r="I28" s="39">
        <f t="shared" si="3"/>
        <v>71.7</v>
      </c>
      <c r="J28" s="40">
        <f t="shared" si="4"/>
        <v>82.9</v>
      </c>
      <c r="K28" s="58" t="s">
        <v>306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2" t="s">
        <v>122</v>
      </c>
      <c r="B29" s="92" t="s">
        <v>307</v>
      </c>
      <c r="C29" s="34" t="s">
        <v>31</v>
      </c>
      <c r="D29" s="35">
        <v>2</v>
      </c>
      <c r="E29" s="93">
        <v>4.62</v>
      </c>
      <c r="F29" s="37">
        <v>6.84</v>
      </c>
      <c r="G29" s="57">
        <v>11.46</v>
      </c>
      <c r="H29" s="36">
        <f t="shared" si="2"/>
        <v>9.24</v>
      </c>
      <c r="I29" s="39">
        <f t="shared" si="3"/>
        <v>13.68</v>
      </c>
      <c r="J29" s="40">
        <f t="shared" si="4"/>
        <v>22.92</v>
      </c>
      <c r="K29" s="58" t="s">
        <v>308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2" t="s">
        <v>125</v>
      </c>
      <c r="B30" s="92" t="s">
        <v>309</v>
      </c>
      <c r="C30" s="34" t="s">
        <v>31</v>
      </c>
      <c r="D30" s="35">
        <v>4</v>
      </c>
      <c r="E30" s="93">
        <v>4.62</v>
      </c>
      <c r="F30" s="37">
        <v>8.47</v>
      </c>
      <c r="G30" s="40">
        <v>13.09</v>
      </c>
      <c r="H30" s="36">
        <f t="shared" si="2"/>
        <v>18.48</v>
      </c>
      <c r="I30" s="39">
        <f t="shared" si="3"/>
        <v>33.88</v>
      </c>
      <c r="J30" s="40">
        <f t="shared" si="4"/>
        <v>52.36</v>
      </c>
      <c r="K30" s="58" t="s">
        <v>310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2" t="s">
        <v>128</v>
      </c>
      <c r="B31" s="92" t="s">
        <v>311</v>
      </c>
      <c r="C31" s="34" t="s">
        <v>31</v>
      </c>
      <c r="D31" s="35">
        <v>2</v>
      </c>
      <c r="E31" s="93">
        <f>G31*0.15</f>
        <v>1.827</v>
      </c>
      <c r="F31" s="37">
        <f>G31*0.85</f>
        <v>10.353</v>
      </c>
      <c r="G31" s="57">
        <v>12.18</v>
      </c>
      <c r="H31" s="36">
        <f t="shared" si="2"/>
        <v>3.654</v>
      </c>
      <c r="I31" s="39">
        <f t="shared" si="3"/>
        <v>20.706</v>
      </c>
      <c r="J31" s="40">
        <f t="shared" si="4"/>
        <v>24.36</v>
      </c>
      <c r="K31" s="52" t="s">
        <v>48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2" t="s">
        <v>131</v>
      </c>
      <c r="B32" s="92" t="s">
        <v>312</v>
      </c>
      <c r="C32" s="34" t="s">
        <v>31</v>
      </c>
      <c r="D32" s="35">
        <v>5</v>
      </c>
      <c r="E32" s="36">
        <v>3.41</v>
      </c>
      <c r="F32" s="39">
        <v>5.66</v>
      </c>
      <c r="G32" s="57">
        <v>9.07</v>
      </c>
      <c r="H32" s="36">
        <f t="shared" si="2"/>
        <v>17.05</v>
      </c>
      <c r="I32" s="39">
        <f t="shared" si="3"/>
        <v>28.3</v>
      </c>
      <c r="J32" s="40">
        <f t="shared" si="4"/>
        <v>45.35</v>
      </c>
      <c r="K32" s="52" t="s">
        <v>313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2" t="s">
        <v>134</v>
      </c>
      <c r="B33" s="92" t="s">
        <v>314</v>
      </c>
      <c r="C33" s="34" t="s">
        <v>31</v>
      </c>
      <c r="D33" s="35">
        <v>2</v>
      </c>
      <c r="E33" s="93">
        <f>F33*0.1765</f>
        <v>2.62985</v>
      </c>
      <c r="F33" s="39">
        <v>14.9</v>
      </c>
      <c r="G33" s="40">
        <f>E33+F33</f>
        <v>17.52985</v>
      </c>
      <c r="H33" s="36">
        <f t="shared" si="2"/>
        <v>5.2597</v>
      </c>
      <c r="I33" s="39">
        <f t="shared" si="3"/>
        <v>29.8</v>
      </c>
      <c r="J33" s="40">
        <f t="shared" si="4"/>
        <v>35.0597</v>
      </c>
      <c r="K33" s="58" t="s">
        <v>44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2" t="s">
        <v>135</v>
      </c>
      <c r="B34" s="92" t="s">
        <v>315</v>
      </c>
      <c r="C34" s="34" t="s">
        <v>31</v>
      </c>
      <c r="D34" s="35">
        <v>2</v>
      </c>
      <c r="E34" s="36">
        <v>3.41</v>
      </c>
      <c r="F34" s="39">
        <v>2.95</v>
      </c>
      <c r="G34" s="57">
        <v>6.36</v>
      </c>
      <c r="H34" s="36">
        <f t="shared" si="2"/>
        <v>6.82</v>
      </c>
      <c r="I34" s="39">
        <f t="shared" si="3"/>
        <v>5.9</v>
      </c>
      <c r="J34" s="40">
        <f t="shared" si="4"/>
        <v>12.72</v>
      </c>
      <c r="K34" s="52" t="s">
        <v>140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138</v>
      </c>
      <c r="B35" s="92" t="s">
        <v>316</v>
      </c>
      <c r="C35" s="34" t="s">
        <v>31</v>
      </c>
      <c r="D35" s="35">
        <v>2</v>
      </c>
      <c r="E35" s="93">
        <v>36.01</v>
      </c>
      <c r="F35" s="37">
        <v>619.56</v>
      </c>
      <c r="G35" s="57">
        <v>655.57</v>
      </c>
      <c r="H35" s="36">
        <f t="shared" si="2"/>
        <v>72.02</v>
      </c>
      <c r="I35" s="39">
        <f t="shared" si="3"/>
        <v>1239.12</v>
      </c>
      <c r="J35" s="40">
        <f t="shared" si="4"/>
        <v>1311.1399999999999</v>
      </c>
      <c r="K35" s="58" t="s">
        <v>317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2" t="s">
        <v>141</v>
      </c>
      <c r="B36" s="92" t="s">
        <v>318</v>
      </c>
      <c r="C36" s="34" t="s">
        <v>31</v>
      </c>
      <c r="D36" s="35">
        <v>2</v>
      </c>
      <c r="E36" s="93">
        <v>27.98</v>
      </c>
      <c r="F36" s="37">
        <v>405.01</v>
      </c>
      <c r="G36" s="40">
        <v>432.99</v>
      </c>
      <c r="H36" s="36">
        <f t="shared" si="2"/>
        <v>55.96</v>
      </c>
      <c r="I36" s="39">
        <f t="shared" si="3"/>
        <v>810.02</v>
      </c>
      <c r="J36" s="40">
        <f t="shared" si="4"/>
        <v>865.98</v>
      </c>
      <c r="K36" s="58" t="s">
        <v>319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1" s="54" customFormat="1" ht="34.5" customHeight="1">
      <c r="A37" s="32" t="s">
        <v>250</v>
      </c>
      <c r="B37" s="33" t="s">
        <v>320</v>
      </c>
      <c r="C37" s="34" t="s">
        <v>31</v>
      </c>
      <c r="D37" s="35">
        <v>4</v>
      </c>
      <c r="E37" s="36">
        <v>7.3</v>
      </c>
      <c r="F37" s="39">
        <v>37.07</v>
      </c>
      <c r="G37" s="57">
        <v>44.37</v>
      </c>
      <c r="H37" s="36">
        <f t="shared" si="2"/>
        <v>29.2</v>
      </c>
      <c r="I37" s="39">
        <f t="shared" si="3"/>
        <v>148.28</v>
      </c>
      <c r="J37" s="40">
        <f t="shared" si="4"/>
        <v>177.48</v>
      </c>
      <c r="K37" s="52" t="s">
        <v>321</v>
      </c>
    </row>
    <row r="38" spans="1:256" ht="19.5" customHeight="1">
      <c r="A38" s="32" t="s">
        <v>322</v>
      </c>
      <c r="B38" s="33" t="s">
        <v>323</v>
      </c>
      <c r="C38" s="34" t="s">
        <v>31</v>
      </c>
      <c r="D38" s="35">
        <v>4</v>
      </c>
      <c r="E38" s="36">
        <f aca="true" t="shared" si="9" ref="E38:E39">G38*0.15</f>
        <v>4.3725</v>
      </c>
      <c r="F38" s="39">
        <f aca="true" t="shared" si="10" ref="F38:F39">G38*0.85</f>
        <v>24.7775</v>
      </c>
      <c r="G38" s="57">
        <v>29.15</v>
      </c>
      <c r="H38" s="36">
        <f t="shared" si="2"/>
        <v>17.49</v>
      </c>
      <c r="I38" s="39">
        <f t="shared" si="3"/>
        <v>99.11</v>
      </c>
      <c r="J38" s="40">
        <f t="shared" si="4"/>
        <v>116.6</v>
      </c>
      <c r="K38" s="52" t="s">
        <v>324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1" ht="22.5">
      <c r="A39" s="32" t="s">
        <v>325</v>
      </c>
      <c r="B39" s="92" t="s">
        <v>326</v>
      </c>
      <c r="C39" s="34" t="s">
        <v>31</v>
      </c>
      <c r="D39" s="35">
        <v>2</v>
      </c>
      <c r="E39" s="36">
        <f t="shared" si="9"/>
        <v>38.3985</v>
      </c>
      <c r="F39" s="39">
        <f t="shared" si="10"/>
        <v>217.5915</v>
      </c>
      <c r="G39" s="40">
        <v>255.99</v>
      </c>
      <c r="H39" s="36">
        <f t="shared" si="2"/>
        <v>76.797</v>
      </c>
      <c r="I39" s="39">
        <f t="shared" si="3"/>
        <v>435.183</v>
      </c>
      <c r="J39" s="40">
        <f t="shared" si="4"/>
        <v>511.98</v>
      </c>
      <c r="K39" s="58" t="s">
        <v>327</v>
      </c>
    </row>
    <row r="40" spans="1:256" ht="12.75">
      <c r="A40" s="42" t="s">
        <v>49</v>
      </c>
      <c r="B40" s="43" t="s">
        <v>50</v>
      </c>
      <c r="C40" s="44"/>
      <c r="D40" s="45"/>
      <c r="E40" s="46"/>
      <c r="F40" s="56"/>
      <c r="G40" s="48"/>
      <c r="H40" s="49">
        <f>SUM(H41:H50)</f>
        <v>1603.2835</v>
      </c>
      <c r="I40" s="47">
        <f>SUM(I41:I50)</f>
        <v>9085.173499999999</v>
      </c>
      <c r="J40" s="50">
        <f>SUM(J41:J50)</f>
        <v>10688.457</v>
      </c>
      <c r="K40" s="5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1" s="54" customFormat="1" ht="23.25" customHeight="1">
      <c r="A41" s="32" t="s">
        <v>51</v>
      </c>
      <c r="B41" s="33" t="s">
        <v>52</v>
      </c>
      <c r="C41" s="34" t="s">
        <v>24</v>
      </c>
      <c r="D41" s="35"/>
      <c r="E41" s="36">
        <f aca="true" t="shared" si="11" ref="E41:E42">G41*0.15</f>
        <v>3.24</v>
      </c>
      <c r="F41" s="39">
        <f aca="true" t="shared" si="12" ref="F41:F42">G41*0.85</f>
        <v>18.36</v>
      </c>
      <c r="G41" s="40">
        <v>21.6</v>
      </c>
      <c r="H41" s="36">
        <f aca="true" t="shared" si="13" ref="H41:H50">E41*D41</f>
        <v>0</v>
      </c>
      <c r="I41" s="39">
        <f aca="true" t="shared" si="14" ref="I41:I50">F41*D41</f>
        <v>0</v>
      </c>
      <c r="J41" s="40">
        <f aca="true" t="shared" si="15" ref="J41:J50">H41+I41</f>
        <v>0</v>
      </c>
      <c r="K41" s="52" t="s">
        <v>53</v>
      </c>
    </row>
    <row r="42" spans="1:256" ht="23.25" customHeight="1">
      <c r="A42" s="32" t="s">
        <v>54</v>
      </c>
      <c r="B42" s="33" t="s">
        <v>55</v>
      </c>
      <c r="C42" s="34" t="s">
        <v>24</v>
      </c>
      <c r="D42" s="35">
        <v>20</v>
      </c>
      <c r="E42" s="36">
        <f t="shared" si="11"/>
        <v>6.435</v>
      </c>
      <c r="F42" s="39">
        <f t="shared" si="12"/>
        <v>36.464999999999996</v>
      </c>
      <c r="G42" s="57">
        <v>42.9</v>
      </c>
      <c r="H42" s="36">
        <f t="shared" si="13"/>
        <v>128.7</v>
      </c>
      <c r="I42" s="39">
        <f t="shared" si="14"/>
        <v>729.3</v>
      </c>
      <c r="J42" s="40">
        <f t="shared" si="15"/>
        <v>858</v>
      </c>
      <c r="K42" s="52" t="s">
        <v>56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32" t="s">
        <v>57</v>
      </c>
      <c r="B43" s="33" t="s">
        <v>328</v>
      </c>
      <c r="C43" s="34" t="s">
        <v>31</v>
      </c>
      <c r="D43" s="35">
        <v>20</v>
      </c>
      <c r="E43" s="36">
        <f>F43*0.1765</f>
        <v>5.277349999999999</v>
      </c>
      <c r="F43" s="39">
        <v>29.9</v>
      </c>
      <c r="G43" s="57">
        <f>F43+E43</f>
        <v>35.17735</v>
      </c>
      <c r="H43" s="36">
        <f t="shared" si="13"/>
        <v>105.54699999999998</v>
      </c>
      <c r="I43" s="39">
        <f t="shared" si="14"/>
        <v>598</v>
      </c>
      <c r="J43" s="40">
        <f t="shared" si="15"/>
        <v>703.547</v>
      </c>
      <c r="K43" s="58" t="s">
        <v>68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1" s="54" customFormat="1" ht="22.5">
      <c r="A44" s="32" t="s">
        <v>60</v>
      </c>
      <c r="B44" s="33" t="s">
        <v>329</v>
      </c>
      <c r="C44" s="34" t="s">
        <v>31</v>
      </c>
      <c r="D44" s="35">
        <v>60</v>
      </c>
      <c r="E44" s="36">
        <f aca="true" t="shared" si="16" ref="E44:E50">G44*0.15</f>
        <v>3.6765</v>
      </c>
      <c r="F44" s="39">
        <f aca="true" t="shared" si="17" ref="F44:F50">G44*0.85</f>
        <v>20.8335</v>
      </c>
      <c r="G44" s="40">
        <v>24.51</v>
      </c>
      <c r="H44" s="36">
        <f t="shared" si="13"/>
        <v>220.59</v>
      </c>
      <c r="I44" s="39">
        <f t="shared" si="14"/>
        <v>1250.01</v>
      </c>
      <c r="J44" s="40">
        <f t="shared" si="15"/>
        <v>1470.6</v>
      </c>
      <c r="K44" s="52" t="s">
        <v>330</v>
      </c>
    </row>
    <row r="45" spans="1:256" ht="36" customHeight="1">
      <c r="A45" s="32" t="s">
        <v>63</v>
      </c>
      <c r="B45" s="33" t="s">
        <v>331</v>
      </c>
      <c r="C45" s="34" t="s">
        <v>31</v>
      </c>
      <c r="D45" s="35">
        <v>8</v>
      </c>
      <c r="E45" s="36">
        <f t="shared" si="16"/>
        <v>12.717</v>
      </c>
      <c r="F45" s="39">
        <f t="shared" si="17"/>
        <v>72.063</v>
      </c>
      <c r="G45" s="57">
        <v>84.78</v>
      </c>
      <c r="H45" s="36">
        <f t="shared" si="13"/>
        <v>101.736</v>
      </c>
      <c r="I45" s="39">
        <f t="shared" si="14"/>
        <v>576.504</v>
      </c>
      <c r="J45" s="40">
        <f t="shared" si="15"/>
        <v>678.24</v>
      </c>
      <c r="K45" s="52" t="s">
        <v>332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2.5">
      <c r="A46" s="32" t="s">
        <v>66</v>
      </c>
      <c r="B46" s="33" t="s">
        <v>58</v>
      </c>
      <c r="C46" s="34" t="s">
        <v>31</v>
      </c>
      <c r="D46" s="35">
        <v>40</v>
      </c>
      <c r="E46" s="36">
        <f t="shared" si="16"/>
        <v>2.55</v>
      </c>
      <c r="F46" s="39">
        <f t="shared" si="17"/>
        <v>14.45</v>
      </c>
      <c r="G46" s="57">
        <v>17</v>
      </c>
      <c r="H46" s="36">
        <f t="shared" si="13"/>
        <v>102</v>
      </c>
      <c r="I46" s="39">
        <f t="shared" si="14"/>
        <v>578</v>
      </c>
      <c r="J46" s="40">
        <f t="shared" si="15"/>
        <v>680</v>
      </c>
      <c r="K46" s="58" t="s">
        <v>59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1" s="54" customFormat="1" ht="22.5">
      <c r="A47" s="32" t="s">
        <v>152</v>
      </c>
      <c r="B47" s="33" t="s">
        <v>61</v>
      </c>
      <c r="C47" s="34" t="s">
        <v>31</v>
      </c>
      <c r="D47" s="35">
        <v>48</v>
      </c>
      <c r="E47" s="36">
        <f t="shared" si="16"/>
        <v>13.443</v>
      </c>
      <c r="F47" s="39">
        <f t="shared" si="17"/>
        <v>76.177</v>
      </c>
      <c r="G47" s="57">
        <v>89.62</v>
      </c>
      <c r="H47" s="36">
        <f t="shared" si="13"/>
        <v>645.264</v>
      </c>
      <c r="I47" s="39">
        <f t="shared" si="14"/>
        <v>3656.496</v>
      </c>
      <c r="J47" s="40">
        <f t="shared" si="15"/>
        <v>4301.76</v>
      </c>
      <c r="K47" s="52" t="s">
        <v>62</v>
      </c>
    </row>
    <row r="48" spans="1:11" s="54" customFormat="1" ht="37.5" customHeight="1">
      <c r="A48" s="32" t="s">
        <v>155</v>
      </c>
      <c r="B48" s="33" t="s">
        <v>333</v>
      </c>
      <c r="C48" s="34" t="s">
        <v>31</v>
      </c>
      <c r="D48" s="35">
        <v>1</v>
      </c>
      <c r="E48" s="36">
        <f t="shared" si="16"/>
        <v>8.313</v>
      </c>
      <c r="F48" s="39">
        <f t="shared" si="17"/>
        <v>47.107</v>
      </c>
      <c r="G48" s="57">
        <v>55.42</v>
      </c>
      <c r="H48" s="36">
        <f t="shared" si="13"/>
        <v>8.313</v>
      </c>
      <c r="I48" s="39">
        <f t="shared" si="14"/>
        <v>47.107</v>
      </c>
      <c r="J48" s="40">
        <f t="shared" si="15"/>
        <v>55.42</v>
      </c>
      <c r="K48" s="52" t="s">
        <v>334</v>
      </c>
    </row>
    <row r="49" spans="1:256" ht="22.5">
      <c r="A49" s="32" t="s">
        <v>158</v>
      </c>
      <c r="B49" s="33" t="s">
        <v>335</v>
      </c>
      <c r="C49" s="34" t="s">
        <v>31</v>
      </c>
      <c r="D49" s="35">
        <v>19</v>
      </c>
      <c r="E49" s="36">
        <f t="shared" si="16"/>
        <v>15.1395</v>
      </c>
      <c r="F49" s="39">
        <f t="shared" si="17"/>
        <v>85.79050000000001</v>
      </c>
      <c r="G49" s="57">
        <v>100.93</v>
      </c>
      <c r="H49" s="36">
        <f t="shared" si="13"/>
        <v>287.6505</v>
      </c>
      <c r="I49" s="39">
        <f t="shared" si="14"/>
        <v>1630.0195</v>
      </c>
      <c r="J49" s="40">
        <f t="shared" si="15"/>
        <v>1917.67</v>
      </c>
      <c r="K49" s="58" t="s">
        <v>336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1" s="54" customFormat="1" ht="20.25" customHeight="1">
      <c r="A50" s="32" t="s">
        <v>167</v>
      </c>
      <c r="B50" s="33" t="s">
        <v>337</v>
      </c>
      <c r="C50" s="34" t="s">
        <v>31</v>
      </c>
      <c r="D50" s="35">
        <v>1</v>
      </c>
      <c r="E50" s="36">
        <f t="shared" si="16"/>
        <v>3.4829999999999997</v>
      </c>
      <c r="F50" s="39">
        <f t="shared" si="17"/>
        <v>19.737</v>
      </c>
      <c r="G50" s="57">
        <v>23.22</v>
      </c>
      <c r="H50" s="36">
        <f t="shared" si="13"/>
        <v>3.4829999999999997</v>
      </c>
      <c r="I50" s="39">
        <f t="shared" si="14"/>
        <v>19.737</v>
      </c>
      <c r="J50" s="40">
        <f t="shared" si="15"/>
        <v>23.22</v>
      </c>
      <c r="K50" s="52" t="s">
        <v>338</v>
      </c>
    </row>
    <row r="51" spans="1:256" ht="13.5">
      <c r="A51" s="78" t="s">
        <v>339</v>
      </c>
      <c r="B51" s="78"/>
      <c r="C51" s="78"/>
      <c r="D51" s="78"/>
      <c r="E51" s="78"/>
      <c r="F51" s="78"/>
      <c r="G51" s="78"/>
      <c r="H51" s="79">
        <f>J10+J40</f>
        <v>24024.356700000004</v>
      </c>
      <c r="I51" s="79"/>
      <c r="J51" s="79"/>
      <c r="K51" s="4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51:G51"/>
    <mergeCell ref="H51:J51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Mário Ricardo</dc:creator>
  <cp:keywords/>
  <dc:description/>
  <cp:lastModifiedBy>Ricardo de Alcantara Ferreira</cp:lastModifiedBy>
  <cp:lastPrinted>2015-07-16T15:41:49Z</cp:lastPrinted>
  <dcterms:created xsi:type="dcterms:W3CDTF">2009-04-02T15:06:20Z</dcterms:created>
  <dcterms:modified xsi:type="dcterms:W3CDTF">2016-02-12T15:57:52Z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