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65506" windowWidth="13500" windowHeight="11280" tabRatio="757" activeTab="4"/>
  </bookViews>
  <sheets>
    <sheet name="CAPA" sheetId="1" r:id="rId1"/>
    <sheet name="DECLARAÇÃO" sheetId="2" r:id="rId2"/>
    <sheet name="DOCUMENTAÇÃO PARA ORÇAMENTO" sheetId="3" r:id="rId3"/>
    <sheet name="BDI" sheetId="4" r:id="rId4"/>
    <sheet name="ORÇAMENTO" sheetId="5" r:id="rId5"/>
    <sheet name="CRONOGRAMA" sheetId="6" r:id="rId6"/>
    <sheet name="COMPOSIÇÕES" sheetId="7" r:id="rId7"/>
  </sheets>
  <externalReferences>
    <externalReference r:id="rId10"/>
  </externalReferences>
  <definedNames>
    <definedName name="_xlnm.Print_Area" localSheetId="6">'COMPOSIÇÕES'!#REF!</definedName>
    <definedName name="_xlnm.Print_Area" localSheetId="4">'ORÇAMENTO'!$A$1:$K$75</definedName>
    <definedName name="_xlnm.Print_Titles" localSheetId="6">'COMPOSIÇÕES'!$1:$8</definedName>
    <definedName name="_xlnm.Print_Titles" localSheetId="4">'ORÇAMENTO'!$1:$7</definedName>
  </definedNames>
  <calcPr fullCalcOnLoad="1"/>
</workbook>
</file>

<file path=xl/sharedStrings.xml><?xml version="1.0" encoding="utf-8"?>
<sst xmlns="http://schemas.openxmlformats.org/spreadsheetml/2006/main" count="402" uniqueCount="213">
  <si>
    <t>SINAPI - INSUMOS</t>
  </si>
  <si>
    <t>00004069</t>
  </si>
  <si>
    <t>PLANILHA ORÇAMENTÁRIA, CRONOGRAMA FISICO FINANCEIRO</t>
  </si>
  <si>
    <t>E COMPOSIÇÃO DE CUSTOS UNITARIOS</t>
  </si>
  <si>
    <t>CREA-GO 14.273/D</t>
  </si>
  <si>
    <t>ENGENHEIRO CIVIL</t>
  </si>
  <si>
    <t>MÁRIO RICARDO QUEIROZ E SILVA</t>
  </si>
  <si>
    <t>___________________________________________</t>
  </si>
  <si>
    <t>Os demais projetos complementares foram orçados a partir da elaboração de estimativas.</t>
  </si>
  <si>
    <t>os seguintes documentos:</t>
  </si>
  <si>
    <t>DOCUMENTAÇÃO PARA ORÇAMENTO</t>
  </si>
  <si>
    <t>COMPOSIÇÃO DO BDI</t>
  </si>
  <si>
    <t>REFERÊNCIA</t>
  </si>
  <si>
    <t>DECLARAÇÃO DE CONFORMIDADE</t>
  </si>
  <si>
    <t>CÓDIGO</t>
  </si>
  <si>
    <t>SINAPI</t>
  </si>
  <si>
    <t>AGETOP</t>
  </si>
  <si>
    <t>030105</t>
  </si>
  <si>
    <t>00002706</t>
  </si>
  <si>
    <t>9537</t>
  </si>
  <si>
    <t>CREA</t>
  </si>
  <si>
    <t>4.2</t>
  </si>
  <si>
    <t>COTAÇÃO</t>
  </si>
  <si>
    <t>Área:</t>
  </si>
  <si>
    <t>Data:</t>
  </si>
  <si>
    <t>Valor por (R$/m²):</t>
  </si>
  <si>
    <t xml:space="preserve">Processo: </t>
  </si>
  <si>
    <t>ITEM</t>
  </si>
  <si>
    <t>DESCRIÇÃO</t>
  </si>
  <si>
    <t>QUANT.</t>
  </si>
  <si>
    <t>UN.</t>
  </si>
  <si>
    <t>R$ M.D.O.</t>
  </si>
  <si>
    <t>R$ MATERIAL</t>
  </si>
  <si>
    <t>R$ SERVIÇO</t>
  </si>
  <si>
    <t>R$ TOTAL</t>
  </si>
  <si>
    <t>%</t>
  </si>
  <si>
    <t>1.1</t>
  </si>
  <si>
    <t>M²</t>
  </si>
  <si>
    <t>1.2</t>
  </si>
  <si>
    <t>UN</t>
  </si>
  <si>
    <t>M³</t>
  </si>
  <si>
    <t>SERVIÇOS GERAIS INTERNOS</t>
  </si>
  <si>
    <t>M</t>
  </si>
  <si>
    <t>H</t>
  </si>
  <si>
    <t>LIMPEZA</t>
  </si>
  <si>
    <t>ADMINISTRAÇÃO DA OBRA</t>
  </si>
  <si>
    <t>CUSTO DA OBRA</t>
  </si>
  <si>
    <t>CUSTO TOTAL DA OBRA</t>
  </si>
  <si>
    <t>OBSERVAÇÕES:</t>
  </si>
  <si>
    <t>Este orçamento é meramente informativo. A relação dos serviços, assim como seus quantitativos e composições, é de inteira responsabilidade da empresa Contratada. O mesmo se aplica ao BDI.</t>
  </si>
  <si>
    <t>Custo Horário</t>
  </si>
  <si>
    <t>(B) Mão-de-Obra</t>
  </si>
  <si>
    <t>Consumo</t>
  </si>
  <si>
    <t>(B) Total:</t>
  </si>
  <si>
    <t>(F) Materiais</t>
  </si>
  <si>
    <t>Unid.</t>
  </si>
  <si>
    <t>Custo Unitário</t>
  </si>
  <si>
    <t>(F) Total:</t>
  </si>
  <si>
    <t>PEDREIRO</t>
  </si>
  <si>
    <t>Custo Direto Total</t>
  </si>
  <si>
    <t>4.1</t>
  </si>
  <si>
    <t>MÊS</t>
  </si>
  <si>
    <t xml:space="preserve">As marcas constantes nesta planilha e no caderno de especificações são referências dos materiais especificados e que devem ser empregados na obra. Poderão ser utilizados materiais de marcas diferentes, desde que esses materiais sejam equivalentes aos descritos acima, quanto à qualidade, linha de fabricação e características. </t>
  </si>
  <si>
    <t xml:space="preserve">Este orçamento levou em consideração as leis sociais.  </t>
  </si>
  <si>
    <t>SERVIÇOS INICIAIS/ DESPESAS GERAIS</t>
  </si>
  <si>
    <t>2.1</t>
  </si>
  <si>
    <t>Unidade:</t>
  </si>
  <si>
    <t>Endereço:</t>
  </si>
  <si>
    <t>Área (M²):</t>
  </si>
  <si>
    <t xml:space="preserve">R$ TOTAL </t>
  </si>
  <si>
    <t>1º MÊS</t>
  </si>
  <si>
    <t>2º MÊS</t>
  </si>
  <si>
    <t>3º MÊS</t>
  </si>
  <si>
    <t>MEDIÇÃO ACUMULADA</t>
  </si>
  <si>
    <t>___________________________</t>
  </si>
  <si>
    <t>Mário Ricardo Queiroz e Silva</t>
  </si>
  <si>
    <t>Engenheiro Civil e Técnico em Edificações</t>
  </si>
  <si>
    <t>CONFEA/CREA 14.273/D-GO</t>
  </si>
  <si>
    <t>Área (m²):</t>
  </si>
  <si>
    <t>TRANSP. DE ENTULHO EM CAÇAMBA ESTACIONARIA COM CARGA</t>
  </si>
  <si>
    <t/>
  </si>
  <si>
    <t>PLACA DA OBRA</t>
  </si>
  <si>
    <t>MESTRE DE OBRA - CONSIDERANDO176 HORAS MENSAIS</t>
  </si>
  <si>
    <t>CONTRUÇÃO DE EDIFÍCIOS</t>
  </si>
  <si>
    <t>Administração central</t>
  </si>
  <si>
    <t>AC</t>
  </si>
  <si>
    <t xml:space="preserve">Custos financeiros </t>
  </si>
  <si>
    <t>CF</t>
  </si>
  <si>
    <t>Riscos, Seguros e Garantias</t>
  </si>
  <si>
    <t>R</t>
  </si>
  <si>
    <t>Lucro operacional</t>
  </si>
  <si>
    <t>L</t>
  </si>
  <si>
    <t>PIS</t>
  </si>
  <si>
    <t>T</t>
  </si>
  <si>
    <t>COFINS</t>
  </si>
  <si>
    <t>ISSQN</t>
  </si>
  <si>
    <r>
      <rPr>
        <vertAlign val="superscript"/>
        <sz val="8"/>
        <color indexed="8"/>
        <rFont val="Arial"/>
        <family val="2"/>
      </rPr>
      <t>(*)</t>
    </r>
    <r>
      <rPr>
        <sz val="8"/>
        <color indexed="8"/>
        <rFont val="Arial"/>
        <family val="2"/>
      </rPr>
      <t xml:space="preserve"> ESTA COMPOSIÇÃO DO BDI SEGUE AS ORIENTAÇÕES DO ACÓRDÃO 2622/2013 DO TCU.</t>
    </r>
  </si>
  <si>
    <t>BDI =</t>
  </si>
  <si>
    <t>((((1+AC)*(1+CF)*(1+R)*(1+L))/(1-(T)))-1)</t>
  </si>
  <si>
    <t>COMPOSIÇÕES UNITÁRIAS</t>
  </si>
  <si>
    <t>Unidade: M</t>
  </si>
  <si>
    <t>Referência</t>
  </si>
  <si>
    <t>Unidade: M3</t>
  </si>
  <si>
    <t>SINAPI 00004750</t>
  </si>
  <si>
    <t>Unidade: UND</t>
  </si>
  <si>
    <t>INSTITUTO FEDERAL DE EDUCAÇÃO, CIÊNCIA E TECNOLOGIA DE GOIÁS</t>
  </si>
  <si>
    <t>Diretoria de Projetos e Infraestrutura</t>
  </si>
  <si>
    <t>INSTITUTO FEDERAL DE EDUCAÇÃO, 
CIÊNCIA E TECNOLOGIA DE GOIÁS</t>
  </si>
  <si>
    <t>74209/001</t>
  </si>
  <si>
    <t>00006111</t>
  </si>
  <si>
    <t>CIÊNCIA E TECNOLOGIA DE GOIÁS</t>
  </si>
  <si>
    <t>INSTITUTO FEDERAL DE EDUCAÇÃO,</t>
  </si>
  <si>
    <t>Para a elaboração deste orçamento e seus anexos, foram encaminhados pelo IFG-GO</t>
  </si>
  <si>
    <t>230173</t>
  </si>
  <si>
    <t>Endereço: IFG</t>
  </si>
  <si>
    <t>IFG</t>
  </si>
  <si>
    <t>Endereço:  IFG</t>
  </si>
  <si>
    <t>BLOCO ADMINISTRATIVO</t>
  </si>
  <si>
    <t>CRONOGRAMA</t>
  </si>
  <si>
    <t xml:space="preserve">COTAÇÃO </t>
  </si>
  <si>
    <t>IMPLANTAÇÃO</t>
  </si>
  <si>
    <t>LIMPEZA PERMANENTE - SERVENTE DE PEDREIRO</t>
  </si>
  <si>
    <t>Unidade: ACESSIBILIDADE DE APARECIDA DE GOIÂNIA</t>
  </si>
  <si>
    <t>PLANILHA ORÇAMENTÁRIA - ACESSIBILIDADE DE APARECIDA DE GOIÂNIA</t>
  </si>
  <si>
    <t>ADEQUAÇÕES GERAIS PARA ACESSIBILIDADE</t>
  </si>
  <si>
    <t>PISO DE BORRACHA COLORIDO MODELO TÁTIL ( ALERTA OU DIRECIONAL) INCLUSO CONTRAPISO (1CI:3ARML) C/ E=2CM E NATA DE CIMENTO</t>
  </si>
  <si>
    <t>GUARDA CORPO COM CORRIMÃO/TUBO INDUSTRIAL GC-1</t>
  </si>
  <si>
    <t>BARRA PARA PORTADOR DE NECESSIDADES ESPECIAIS - P.N.E. "B6" - PADRÃO AGETOP</t>
  </si>
  <si>
    <t xml:space="preserve">ANEL EMBORRACHADO PARA CORRIMÃO </t>
  </si>
  <si>
    <t xml:space="preserve">PLACA SINALIZADORA EM BRAILE PARA CORRIMÃO </t>
  </si>
  <si>
    <t>SINALIZAÇÃO EM BRAILE PARA ACESSOS</t>
  </si>
  <si>
    <t>PLATAFORMA ELEVATÓRIA PARA CADEIRANTE EQUIPADA COM AVISADOR SONORO DO PAVIMENTO E ABERTURA E FECHAMENTO DE PORTA</t>
  </si>
  <si>
    <t>221120</t>
  </si>
  <si>
    <t>180314</t>
  </si>
  <si>
    <t>BLOCO DE SALAS DE AULAS</t>
  </si>
  <si>
    <t>GALPÃO</t>
  </si>
  <si>
    <t>REFEITÓRIO</t>
  </si>
  <si>
    <t xml:space="preserve">FITA SINALIZADORA EM BRAILE PARA CORRIMÃO </t>
  </si>
  <si>
    <t>3.1</t>
  </si>
  <si>
    <t>5.1</t>
  </si>
  <si>
    <t>5.2</t>
  </si>
  <si>
    <t>LIMPEZA FINAL DE OBRA - CONSIDERANDO 25% DA ÁREA TOTAL EM FUNÇÃO DAS INTERVENÇÕES</t>
  </si>
  <si>
    <t>INSTALAÇÃO E CONSTRUÇÃO DE</t>
  </si>
  <si>
    <t>SERVIÇOS DE ACESSIBILIDADE</t>
  </si>
  <si>
    <t>CAMPUS APARECIDA DE GOIÂNIA</t>
  </si>
  <si>
    <t>Declaramos para os devidos fins que os quantitativos constantes nesta planilha orçamentária estão de acordo com os projetos de arquitetura e engenharia da obra, encaminhados pela Diretoria de Projetos - IFG. Declaramos ainda que custos unitários de insumos e serviços estão de acordo com os do Sistema Nacional de Pesquisa de Custos e Índices da Construção Civil (SINAPI), do mês de fevereiro de 2016, e, exporadicamente, com os da Agência Goiana de Transportes e Obras Públicas (AGETOP), do ano de 2015. Quando houverem exceções para adoção de custos, as mesmas estarão devidamente justificadas na planilha orçamentária.
Este orçamento e seus anexos seguem as diretrizes e orientações da Lei Nº 8.666, de 21 de junho de 1993, e o Decreto Nº 7.983, de 8 de abril de 2013.</t>
  </si>
  <si>
    <t>Projeto de acessibilidade</t>
  </si>
  <si>
    <t>Arquiteto e Urbanista Alexandre Gonzaga Ferreira / Arquiteta e Urbanista Kamile Karen Silva</t>
  </si>
  <si>
    <t>ACESSIBILIDADE DE APARECIDA DE GOIÂNIA</t>
  </si>
  <si>
    <t>3.2</t>
  </si>
  <si>
    <t>3.3</t>
  </si>
  <si>
    <t>3.4</t>
  </si>
  <si>
    <t>3.5</t>
  </si>
  <si>
    <t>3.6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</si>
  <si>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</si>
  <si>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</si>
  <si>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</si>
  <si>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</si>
  <si>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</si>
  <si>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</si>
  <si>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</si>
  <si>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</si>
  <si>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</si>
  <si>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</si>
  <si>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</si>
  <si>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</si>
  <si>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</si>
  <si>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</si>
  <si>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</si>
  <si>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</si>
  <si>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</si>
  <si>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</si>
  <si>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</si>
  <si>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</si>
  <si>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</si>
  <si>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</si>
  <si>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ENGENHEIRO - CONSIDERANDO 88 HORAS MENSAIS</t>
  </si>
  <si>
    <t>2</t>
  </si>
  <si>
    <t>4</t>
  </si>
  <si>
    <t>5</t>
  </si>
  <si>
    <r>
      <t xml:space="preserve">Serviço: </t>
    </r>
    <r>
      <rPr>
        <b/>
        <sz val="9"/>
        <color indexed="10"/>
        <rFont val="Arial"/>
        <family val="2"/>
      </rPr>
      <t>ANEL EMBORRACHADO TÁTIL PARA CORRIMÃO</t>
    </r>
  </si>
  <si>
    <t>ANEL EMBORRACHADO TÁTIL PARA CORRIMÃO</t>
  </si>
  <si>
    <r>
      <t xml:space="preserve">Serviço: </t>
    </r>
    <r>
      <rPr>
        <b/>
        <sz val="9"/>
        <color indexed="10"/>
        <rFont val="Arial"/>
        <family val="2"/>
      </rPr>
      <t>PLACA SINALIZADORA EM BRAILE PARA CORRIMÃO</t>
    </r>
  </si>
  <si>
    <t>PLACA SINALIZADORA EM BRAILE PARA CORRIMÃO</t>
  </si>
  <si>
    <r>
      <t xml:space="preserve">Serviço: </t>
    </r>
    <r>
      <rPr>
        <b/>
        <sz val="9"/>
        <color indexed="10"/>
        <rFont val="Arial"/>
        <family val="2"/>
      </rPr>
      <t>PLACA SINALIZADORA EM BRAILE PARA ACESSOS</t>
    </r>
  </si>
  <si>
    <t>PLACA SINALIZADORA EM BRAILE PARA ACESSOS</t>
  </si>
  <si>
    <t>DEMOLIÇÕES</t>
  </si>
  <si>
    <t>DEMOLIÇÕES DE PISOS EM GERAL PARA INSTALAÇÃO DE PISO TÁTIL EMBORRACHADO</t>
  </si>
  <si>
    <t>3.30</t>
  </si>
  <si>
    <t>020111</t>
  </si>
  <si>
    <t>ANOTAÇÃO DE RESPONSABILIDADE TÉCNICA (ENGENHEIRO CIVIL)</t>
  </si>
  <si>
    <t xml:space="preserve">A LICITANTE deverá apresentar um cronograma físico-financeiro que será analisado e aprovado pelo IFG, caso venha a ser ela a contratada. </t>
  </si>
  <si>
    <t>3.31</t>
  </si>
  <si>
    <t>DEMARCAÇÃO DE VAGAS PARA PNE</t>
  </si>
  <si>
    <t>SINALIZAÇÃO VERTICAL DE VAGAS</t>
  </si>
  <si>
    <t>3.32</t>
  </si>
  <si>
    <t>72947</t>
  </si>
  <si>
    <t>CUSTO DE EQUIPAMENTOS</t>
  </si>
  <si>
    <t>6.1</t>
  </si>
  <si>
    <t>EQUIPAMENTO</t>
  </si>
  <si>
    <t>6</t>
  </si>
  <si>
    <t>CUSTO DE EQUIPAMENTO</t>
  </si>
  <si>
    <t>EQUIPAMENTOS</t>
  </si>
  <si>
    <t>BDI OBRA =</t>
  </si>
  <si>
    <t>BDI EQUIPAMENTO =</t>
  </si>
  <si>
    <t>OUTUBRO DE 2016</t>
  </si>
  <si>
    <t>BDI DA OBRA</t>
  </si>
  <si>
    <t>BDI DO EQUIPAMENTO</t>
  </si>
  <si>
    <t>BDI OBRA</t>
  </si>
  <si>
    <t>BDI EQUIPAMENTO</t>
  </si>
  <si>
    <r>
      <t>CPRB</t>
    </r>
    <r>
      <rPr>
        <vertAlign val="superscript"/>
        <sz val="10"/>
        <rFont val="Arial"/>
        <family val="2"/>
      </rPr>
      <t xml:space="preserve"> (**)</t>
    </r>
  </si>
  <si>
    <t>Goiânia, outubro de 2016</t>
  </si>
  <si>
    <t>*NÃO-DESONERADO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</si>
</sst>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 &quot;#,##0.00"/>
    <numFmt numFmtId="177" formatCode="[$-416]dddd\,\ d&quot; de &quot;mmmm&quot; de &quot;yyyy"/>
    <numFmt numFmtId="178" formatCode="0.000%"/>
    <numFmt numFmtId="179" formatCode="#,#00"/>
    <numFmt numFmtId="180" formatCode="#.########"/>
    <numFmt numFmtId="181" formatCode="\X#.########"/>
    <numFmt numFmtId="182" formatCode="0.00000000"/>
    <numFmt numFmtId="183" formatCode="_(* #,##0.00000000_);_(* \(#,##0.00000000\);_(* &quot;-&quot;????????_);_(@_)"/>
    <numFmt numFmtId="184" formatCode="_-* #,##0.000_-;\-* #,##0.000_-;_-* &quot;-&quot;??_-;_-@_-"/>
    <numFmt numFmtId="185" formatCode="_-* #,##0.0000_-;\-* #,##0.0000_-;_-* &quot;-&quot;??_-;_-@_-"/>
    <numFmt numFmtId="186" formatCode="0.0%"/>
    <numFmt numFmtId="187" formatCode="&quot;R$&quot;\ #,##0.00"/>
    <numFmt numFmtId="188" formatCode="0.00000%"/>
    <numFmt numFmtId="189" formatCode="0.0000%"/>
    <numFmt numFmtId="190" formatCode="0.00000"/>
    <numFmt numFmtId="191" formatCode="0.0000"/>
    <numFmt numFmtId="192" formatCode="0.000"/>
    <numFmt numFmtId="193" formatCode="00"/>
    <numFmt numFmtId="194" formatCode="0,000"/>
    <numFmt numFmtId="195" formatCode="?,???"/>
    <numFmt numFmtId="196" formatCode="?0.00"/>
    <numFmt numFmtId="197" formatCode="#,##0.00\ ;\-#,##0.00\ ;&quot; -&quot;#\ ;@\ "/>
    <numFmt numFmtId="198" formatCode="mmm/yyyy"/>
    <numFmt numFmtId="199" formatCode="dd/mm/yy;@"/>
    <numFmt numFmtId="200" formatCode="_-* #,##0.00_-;\-* #,##0.00_-;_-* \-??_-;_-@_-"/>
    <numFmt numFmtId="201" formatCode="0.0"/>
    <numFmt numFmtId="202" formatCode="#,##0.0"/>
    <numFmt numFmtId="203" formatCode="#,##0.000"/>
    <numFmt numFmtId="204" formatCode="0.000000"/>
    <numFmt numFmtId="205" formatCode="_(* #,##0.00_);_(* \(#,##0.00\);_(* \-??_);_(@_)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Garamond"/>
      <family val="1"/>
    </font>
    <font>
      <sz val="16"/>
      <name val="Arial"/>
      <family val="2"/>
    </font>
    <font>
      <b/>
      <sz val="16"/>
      <name val="Arial"/>
      <family val="2"/>
    </font>
    <font>
      <vertAlign val="superscript"/>
      <sz val="8"/>
      <color indexed="8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4" applyNumberFormat="0" applyAlignment="0" applyProtection="0"/>
    <xf numFmtId="0" fontId="51" fillId="0" borderId="5" applyNumberFormat="0" applyFill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20" borderId="7" applyNumberFormat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0" fillId="0" borderId="11" xfId="0" applyFont="1" applyFill="1" applyBorder="1" applyAlignment="1">
      <alignment vertical="center" wrapText="1"/>
    </xf>
    <xf numFmtId="0" fontId="4" fillId="0" borderId="0" xfId="0" applyFont="1" applyBorder="1" applyAlignment="1">
      <alignment wrapText="1"/>
    </xf>
    <xf numFmtId="4" fontId="7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wrapText="1"/>
    </xf>
    <xf numFmtId="0" fontId="10" fillId="0" borderId="10" xfId="0" applyFont="1" applyBorder="1" applyAlignment="1">
      <alignment horizontal="center" wrapText="1"/>
    </xf>
    <xf numFmtId="0" fontId="12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left" wrapText="1"/>
    </xf>
    <xf numFmtId="43" fontId="11" fillId="0" borderId="0" xfId="76" applyFont="1" applyBorder="1" applyAlignment="1">
      <alignment horizontal="right"/>
    </xf>
    <xf numFmtId="43" fontId="12" fillId="0" borderId="0" xfId="76" applyFont="1" applyBorder="1" applyAlignment="1">
      <alignment/>
    </xf>
    <xf numFmtId="43" fontId="11" fillId="0" borderId="16" xfId="76" applyFont="1" applyBorder="1" applyAlignment="1">
      <alignment horizontal="right"/>
    </xf>
    <xf numFmtId="0" fontId="12" fillId="0" borderId="17" xfId="0" applyFont="1" applyBorder="1" applyAlignment="1">
      <alignment wrapText="1"/>
    </xf>
    <xf numFmtId="0" fontId="12" fillId="0" borderId="18" xfId="0" applyFont="1" applyBorder="1" applyAlignment="1">
      <alignment/>
    </xf>
    <xf numFmtId="43" fontId="12" fillId="0" borderId="18" xfId="76" applyFont="1" applyBorder="1" applyAlignment="1">
      <alignment/>
    </xf>
    <xf numFmtId="43" fontId="10" fillId="0" borderId="18" xfId="76" applyFont="1" applyBorder="1" applyAlignment="1">
      <alignment horizontal="left"/>
    </xf>
    <xf numFmtId="43" fontId="10" fillId="0" borderId="19" xfId="76" applyFont="1" applyBorder="1" applyAlignment="1">
      <alignment horizontal="right"/>
    </xf>
    <xf numFmtId="0" fontId="12" fillId="0" borderId="0" xfId="0" applyFont="1" applyBorder="1" applyAlignment="1">
      <alignment wrapText="1"/>
    </xf>
    <xf numFmtId="43" fontId="10" fillId="0" borderId="0" xfId="76" applyFont="1" applyBorder="1" applyAlignment="1">
      <alignment horizontal="left"/>
    </xf>
    <xf numFmtId="43" fontId="10" fillId="0" borderId="13" xfId="76" applyFont="1" applyBorder="1" applyAlignment="1">
      <alignment horizontal="center"/>
    </xf>
    <xf numFmtId="43" fontId="10" fillId="0" borderId="14" xfId="76" applyFont="1" applyBorder="1" applyAlignment="1">
      <alignment horizontal="center"/>
    </xf>
    <xf numFmtId="43" fontId="10" fillId="0" borderId="12" xfId="76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3" fontId="10" fillId="0" borderId="0" xfId="76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43" fontId="4" fillId="0" borderId="0" xfId="76" applyFont="1" applyBorder="1" applyAlignment="1">
      <alignment wrapText="1"/>
    </xf>
    <xf numFmtId="43" fontId="12" fillId="0" borderId="0" xfId="76" applyNumberFormat="1" applyFont="1" applyBorder="1" applyAlignment="1">
      <alignment/>
    </xf>
    <xf numFmtId="43" fontId="10" fillId="0" borderId="0" xfId="76" applyNumberFormat="1" applyFont="1" applyBorder="1" applyAlignment="1">
      <alignment horizontal="left"/>
    </xf>
    <xf numFmtId="43" fontId="10" fillId="0" borderId="0" xfId="76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center" vertical="center" wrapText="1"/>
    </xf>
    <xf numFmtId="43" fontId="4" fillId="33" borderId="12" xfId="76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10" fontId="4" fillId="33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center" vertical="center" wrapText="1"/>
    </xf>
    <xf numFmtId="4" fontId="7" fillId="34" borderId="12" xfId="0" applyNumberFormat="1" applyFont="1" applyFill="1" applyBorder="1" applyAlignment="1">
      <alignment vertical="center" wrapText="1"/>
    </xf>
    <xf numFmtId="10" fontId="7" fillId="34" borderId="12" xfId="0" applyNumberFormat="1" applyFont="1" applyFill="1" applyBorder="1" applyAlignment="1">
      <alignment vertical="center" wrapText="1"/>
    </xf>
    <xf numFmtId="49" fontId="4" fillId="33" borderId="12" xfId="0" applyNumberFormat="1" applyFont="1" applyFill="1" applyBorder="1" applyAlignment="1">
      <alignment horizontal="right" vertical="center"/>
    </xf>
    <xf numFmtId="10" fontId="7" fillId="34" borderId="12" xfId="0" applyNumberFormat="1" applyFont="1" applyFill="1" applyBorder="1" applyAlignment="1">
      <alignment vertical="center"/>
    </xf>
    <xf numFmtId="4" fontId="7" fillId="34" borderId="12" xfId="0" applyNumberFormat="1" applyFont="1" applyFill="1" applyBorder="1" applyAlignment="1">
      <alignment horizontal="right" vertical="center" wrapText="1"/>
    </xf>
    <xf numFmtId="0" fontId="7" fillId="34" borderId="12" xfId="0" applyFont="1" applyFill="1" applyBorder="1" applyAlignment="1">
      <alignment horizontal="right" vertical="center" wrapText="1"/>
    </xf>
    <xf numFmtId="10" fontId="7" fillId="34" borderId="12" xfId="0" applyNumberFormat="1" applyFont="1" applyFill="1" applyBorder="1" applyAlignment="1">
      <alignment horizontal="right" vertical="center" wrapText="1"/>
    </xf>
    <xf numFmtId="43" fontId="7" fillId="34" borderId="12" xfId="76" applyFont="1" applyFill="1" applyBorder="1" applyAlignment="1">
      <alignment horizontal="center" vertical="center" wrapText="1"/>
    </xf>
    <xf numFmtId="4" fontId="7" fillId="34" borderId="12" xfId="0" applyNumberFormat="1" applyFont="1" applyFill="1" applyBorder="1" applyAlignment="1">
      <alignment horizontal="center" vertical="center" wrapText="1"/>
    </xf>
    <xf numFmtId="10" fontId="7" fillId="34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right" vertical="center" wrapText="1"/>
    </xf>
    <xf numFmtId="43" fontId="7" fillId="34" borderId="12" xfId="76" applyFont="1" applyFill="1" applyBorder="1" applyAlignment="1">
      <alignment horizontal="right" vertical="center" wrapText="1"/>
    </xf>
    <xf numFmtId="0" fontId="0" fillId="0" borderId="10" xfId="56" applyBorder="1" applyAlignment="1" applyProtection="1">
      <alignment horizontal="center" vertical="center" wrapText="1"/>
      <protection/>
    </xf>
    <xf numFmtId="0" fontId="0" fillId="0" borderId="13" xfId="56" applyBorder="1" applyAlignment="1" applyProtection="1">
      <alignment horizontal="center" vertical="center" wrapText="1"/>
      <protection/>
    </xf>
    <xf numFmtId="0" fontId="0" fillId="0" borderId="14" xfId="56" applyBorder="1" applyAlignment="1" applyProtection="1">
      <alignment horizontal="center" vertical="center" wrapText="1"/>
      <protection/>
    </xf>
    <xf numFmtId="0" fontId="0" fillId="0" borderId="15" xfId="56" applyBorder="1" applyAlignment="1" applyProtection="1">
      <alignment horizontal="center" vertical="center" wrapText="1"/>
      <protection/>
    </xf>
    <xf numFmtId="0" fontId="0" fillId="0" borderId="0" xfId="56" applyBorder="1" applyAlignment="1" applyProtection="1">
      <alignment horizontal="center" vertical="center" wrapText="1"/>
      <protection/>
    </xf>
    <xf numFmtId="0" fontId="0" fillId="0" borderId="16" xfId="56" applyBorder="1" applyAlignment="1" applyProtection="1">
      <alignment horizontal="center" vertical="center" wrapText="1"/>
      <protection/>
    </xf>
    <xf numFmtId="0" fontId="0" fillId="0" borderId="15" xfId="56" applyBorder="1" applyProtection="1">
      <alignment/>
      <protection/>
    </xf>
    <xf numFmtId="0" fontId="0" fillId="0" borderId="0" xfId="56" applyBorder="1" applyProtection="1">
      <alignment/>
      <protection/>
    </xf>
    <xf numFmtId="0" fontId="0" fillId="0" borderId="16" xfId="56" applyBorder="1" applyProtection="1">
      <alignment/>
      <protection/>
    </xf>
    <xf numFmtId="0" fontId="16" fillId="0" borderId="15" xfId="56" applyFont="1" applyBorder="1" applyProtection="1">
      <alignment/>
      <protection/>
    </xf>
    <xf numFmtId="0" fontId="16" fillId="0" borderId="0" xfId="56" applyFont="1" applyBorder="1" applyProtection="1">
      <alignment/>
      <protection/>
    </xf>
    <xf numFmtId="0" fontId="16" fillId="0" borderId="16" xfId="56" applyFont="1" applyBorder="1" applyProtection="1">
      <alignment/>
      <protection/>
    </xf>
    <xf numFmtId="0" fontId="17" fillId="0" borderId="15" xfId="56" applyFont="1" applyBorder="1" applyAlignment="1" applyProtection="1">
      <alignment/>
      <protection/>
    </xf>
    <xf numFmtId="0" fontId="17" fillId="0" borderId="0" xfId="56" applyFont="1" applyBorder="1" applyAlignment="1" applyProtection="1">
      <alignment/>
      <protection/>
    </xf>
    <xf numFmtId="0" fontId="17" fillId="0" borderId="16" xfId="56" applyFont="1" applyBorder="1" applyAlignment="1" applyProtection="1">
      <alignment/>
      <protection/>
    </xf>
    <xf numFmtId="0" fontId="17" fillId="0" borderId="15" xfId="56" applyFont="1" applyBorder="1" applyAlignment="1" applyProtection="1">
      <alignment horizontal="center"/>
      <protection/>
    </xf>
    <xf numFmtId="0" fontId="17" fillId="0" borderId="0" xfId="56" applyFont="1" applyBorder="1" applyAlignment="1" applyProtection="1">
      <alignment horizontal="center"/>
      <protection/>
    </xf>
    <xf numFmtId="0" fontId="17" fillId="0" borderId="16" xfId="56" applyFont="1" applyBorder="1" applyAlignment="1" applyProtection="1">
      <alignment horizontal="center"/>
      <protection/>
    </xf>
    <xf numFmtId="0" fontId="0" fillId="0" borderId="17" xfId="56" applyBorder="1" applyProtection="1">
      <alignment/>
      <protection/>
    </xf>
    <xf numFmtId="0" fontId="0" fillId="0" borderId="18" xfId="56" applyBorder="1" applyProtection="1">
      <alignment/>
      <protection/>
    </xf>
    <xf numFmtId="0" fontId="0" fillId="0" borderId="19" xfId="56" applyBorder="1" applyProtection="1">
      <alignment/>
      <protection/>
    </xf>
    <xf numFmtId="0" fontId="0" fillId="0" borderId="0" xfId="56" applyProtection="1">
      <alignment/>
      <protection/>
    </xf>
    <xf numFmtId="0" fontId="0" fillId="0" borderId="0" xfId="56">
      <alignment/>
      <protection/>
    </xf>
    <xf numFmtId="0" fontId="0" fillId="0" borderId="20" xfId="56" applyBorder="1">
      <alignment/>
      <protection/>
    </xf>
    <xf numFmtId="0" fontId="0" fillId="0" borderId="21" xfId="56" applyBorder="1">
      <alignment/>
      <protection/>
    </xf>
    <xf numFmtId="0" fontId="0" fillId="0" borderId="22" xfId="56" applyBorder="1">
      <alignment/>
      <protection/>
    </xf>
    <xf numFmtId="0" fontId="0" fillId="0" borderId="23" xfId="56" applyBorder="1">
      <alignment/>
      <protection/>
    </xf>
    <xf numFmtId="0" fontId="0" fillId="0" borderId="0" xfId="56" applyBorder="1">
      <alignment/>
      <protection/>
    </xf>
    <xf numFmtId="0" fontId="0" fillId="0" borderId="24" xfId="56" applyBorder="1">
      <alignment/>
      <protection/>
    </xf>
    <xf numFmtId="0" fontId="6" fillId="0" borderId="0" xfId="56" applyFont="1" applyBorder="1" applyAlignment="1" applyProtection="1">
      <alignment horizontal="left"/>
      <protection/>
    </xf>
    <xf numFmtId="171" fontId="6" fillId="0" borderId="0" xfId="77" applyFont="1" applyBorder="1" applyAlignment="1" applyProtection="1">
      <alignment horizontal="left"/>
      <protection/>
    </xf>
    <xf numFmtId="0" fontId="11" fillId="0" borderId="24" xfId="56" applyFont="1" applyBorder="1" applyAlignment="1" applyProtection="1">
      <alignment horizontal="left"/>
      <protection/>
    </xf>
    <xf numFmtId="0" fontId="18" fillId="0" borderId="24" xfId="56" applyFont="1" applyBorder="1" applyAlignment="1">
      <alignment vertical="center"/>
      <protection/>
    </xf>
    <xf numFmtId="0" fontId="18" fillId="0" borderId="23" xfId="56" applyFont="1" applyBorder="1" applyAlignment="1">
      <alignment vertical="center"/>
      <protection/>
    </xf>
    <xf numFmtId="0" fontId="18" fillId="0" borderId="0" xfId="56" applyFont="1" applyBorder="1" applyAlignment="1">
      <alignment vertical="center"/>
      <protection/>
    </xf>
    <xf numFmtId="0" fontId="18" fillId="0" borderId="24" xfId="56" applyFont="1" applyBorder="1" applyAlignment="1">
      <alignment vertical="center" wrapText="1"/>
      <protection/>
    </xf>
    <xf numFmtId="0" fontId="5" fillId="0" borderId="23" xfId="56" applyFont="1" applyBorder="1" applyAlignment="1">
      <alignment horizontal="center"/>
      <protection/>
    </xf>
    <xf numFmtId="0" fontId="5" fillId="0" borderId="0" xfId="56" applyFont="1" applyBorder="1" applyAlignment="1">
      <alignment horizontal="center"/>
      <protection/>
    </xf>
    <xf numFmtId="0" fontId="5" fillId="0" borderId="24" xfId="56" applyFont="1" applyBorder="1" applyAlignment="1">
      <alignment horizontal="center"/>
      <protection/>
    </xf>
    <xf numFmtId="0" fontId="0" fillId="0" borderId="25" xfId="56" applyBorder="1">
      <alignment/>
      <protection/>
    </xf>
    <xf numFmtId="0" fontId="0" fillId="0" borderId="26" xfId="56" applyBorder="1">
      <alignment/>
      <protection/>
    </xf>
    <xf numFmtId="0" fontId="0" fillId="0" borderId="27" xfId="56" applyBorder="1">
      <alignment/>
      <protection/>
    </xf>
    <xf numFmtId="10" fontId="18" fillId="0" borderId="0" xfId="62" applyNumberFormat="1" applyFont="1" applyFill="1" applyBorder="1" applyAlignment="1">
      <alignment vertical="center"/>
    </xf>
    <xf numFmtId="10" fontId="18" fillId="0" borderId="0" xfId="62" applyNumberFormat="1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" fontId="4" fillId="0" borderId="12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10" fontId="4" fillId="0" borderId="12" xfId="0" applyNumberFormat="1" applyFont="1" applyFill="1" applyBorder="1" applyAlignment="1">
      <alignment vertical="center"/>
    </xf>
    <xf numFmtId="43" fontId="4" fillId="0" borderId="12" xfId="76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43" fontId="3" fillId="0" borderId="12" xfId="76" applyFont="1" applyFill="1" applyBorder="1" applyAlignment="1">
      <alignment horizontal="right" vertical="center" wrapText="1"/>
    </xf>
    <xf numFmtId="49" fontId="4" fillId="0" borderId="12" xfId="0" applyNumberFormat="1" applyFont="1" applyFill="1" applyBorder="1" applyAlignment="1">
      <alignment horizontal="right" vertical="center"/>
    </xf>
    <xf numFmtId="0" fontId="21" fillId="0" borderId="10" xfId="59" applyFont="1" applyFill="1" applyBorder="1" applyAlignment="1">
      <alignment horizontal="center" vertical="center" wrapText="1"/>
      <protection/>
    </xf>
    <xf numFmtId="0" fontId="5" fillId="0" borderId="13" xfId="59" applyFont="1" applyFill="1" applyBorder="1" applyAlignment="1">
      <alignment horizontal="center" vertical="center" wrapText="1"/>
      <protection/>
    </xf>
    <xf numFmtId="0" fontId="22" fillId="0" borderId="14" xfId="59" applyFont="1" applyFill="1" applyBorder="1">
      <alignment/>
      <protection/>
    </xf>
    <xf numFmtId="0" fontId="21" fillId="0" borderId="15" xfId="59" applyFont="1" applyFill="1" applyBorder="1" applyAlignment="1">
      <alignment horizontal="center" vertical="center" wrapText="1"/>
      <protection/>
    </xf>
    <xf numFmtId="0" fontId="21" fillId="0" borderId="17" xfId="59" applyFont="1" applyFill="1" applyBorder="1" applyAlignment="1">
      <alignment horizontal="center" vertical="center" wrapText="1"/>
      <protection/>
    </xf>
    <xf numFmtId="0" fontId="23" fillId="0" borderId="18" xfId="59" applyFont="1" applyFill="1" applyBorder="1" applyAlignment="1">
      <alignment horizontal="center" vertical="center" wrapText="1"/>
      <protection/>
    </xf>
    <xf numFmtId="0" fontId="22" fillId="0" borderId="18" xfId="59" applyFont="1" applyFill="1" applyBorder="1">
      <alignment/>
      <protection/>
    </xf>
    <xf numFmtId="0" fontId="9" fillId="35" borderId="12" xfId="59" applyFont="1" applyFill="1" applyBorder="1" applyAlignment="1">
      <alignment horizontal="center" vertical="top"/>
      <protection/>
    </xf>
    <xf numFmtId="0" fontId="9" fillId="35" borderId="12" xfId="59" applyFont="1" applyFill="1" applyBorder="1" applyAlignment="1">
      <alignment horizontal="center" vertical="justify" wrapText="1"/>
      <protection/>
    </xf>
    <xf numFmtId="4" fontId="9" fillId="35" borderId="12" xfId="59" applyNumberFormat="1" applyFont="1" applyFill="1" applyBorder="1" applyAlignment="1">
      <alignment horizontal="center"/>
      <protection/>
    </xf>
    <xf numFmtId="0" fontId="9" fillId="35" borderId="12" xfId="59" applyFont="1" applyFill="1" applyBorder="1" applyAlignment="1">
      <alignment horizontal="center"/>
      <protection/>
    </xf>
    <xf numFmtId="4" fontId="9" fillId="35" borderId="28" xfId="59" applyNumberFormat="1" applyFont="1" applyFill="1" applyBorder="1" applyAlignment="1">
      <alignment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3" fillId="36" borderId="12" xfId="59" applyFont="1" applyFill="1" applyBorder="1" applyAlignment="1">
      <alignment vertical="justify" wrapText="1"/>
      <protection/>
    </xf>
    <xf numFmtId="4" fontId="3" fillId="0" borderId="12" xfId="59" applyNumberFormat="1" applyFont="1" applyFill="1" applyBorder="1" applyAlignment="1">
      <alignment/>
      <protection/>
    </xf>
    <xf numFmtId="49" fontId="9" fillId="35" borderId="12" xfId="59" applyNumberFormat="1" applyFont="1" applyFill="1" applyBorder="1" applyAlignment="1">
      <alignment horizontal="center" vertical="center" wrapText="1"/>
      <protection/>
    </xf>
    <xf numFmtId="0" fontId="9" fillId="35" borderId="12" xfId="59" applyFont="1" applyFill="1" applyBorder="1" applyAlignment="1">
      <alignment vertical="justify" wrapText="1"/>
      <protection/>
    </xf>
    <xf numFmtId="4" fontId="9" fillId="35" borderId="12" xfId="59" applyNumberFormat="1" applyFont="1" applyFill="1" applyBorder="1" applyAlignment="1">
      <alignment/>
      <protection/>
    </xf>
    <xf numFmtId="0" fontId="3" fillId="0" borderId="12" xfId="59" applyFont="1" applyFill="1" applyBorder="1" applyAlignment="1">
      <alignment vertical="justify" wrapText="1"/>
      <protection/>
    </xf>
    <xf numFmtId="0" fontId="3" fillId="0" borderId="29" xfId="59" applyFont="1" applyFill="1" applyBorder="1" applyAlignment="1">
      <alignment horizontal="center" vertical="center" wrapText="1"/>
      <protection/>
    </xf>
    <xf numFmtId="0" fontId="3" fillId="0" borderId="29" xfId="59" applyFont="1" applyFill="1" applyBorder="1" applyAlignment="1">
      <alignment vertical="justify" wrapText="1"/>
      <protection/>
    </xf>
    <xf numFmtId="4" fontId="3" fillId="0" borderId="29" xfId="59" applyNumberFormat="1" applyFont="1" applyFill="1" applyBorder="1" applyAlignment="1">
      <alignment/>
      <protection/>
    </xf>
    <xf numFmtId="0" fontId="9" fillId="35" borderId="12" xfId="59" applyFont="1" applyFill="1" applyBorder="1" applyAlignment="1">
      <alignment horizontal="center" vertical="center" wrapText="1"/>
      <protection/>
    </xf>
    <xf numFmtId="0" fontId="62" fillId="0" borderId="12" xfId="59" applyFont="1" applyFill="1" applyBorder="1" applyAlignment="1">
      <alignment horizontal="center" vertical="center" wrapText="1"/>
      <protection/>
    </xf>
    <xf numFmtId="0" fontId="62" fillId="0" borderId="12" xfId="59" applyFont="1" applyFill="1" applyBorder="1" applyAlignment="1">
      <alignment vertical="justify" wrapText="1"/>
      <protection/>
    </xf>
    <xf numFmtId="4" fontId="62" fillId="0" borderId="12" xfId="59" applyNumberFormat="1" applyFont="1" applyFill="1" applyBorder="1" applyAlignment="1">
      <alignment/>
      <protection/>
    </xf>
    <xf numFmtId="4" fontId="9" fillId="0" borderId="12" xfId="59" applyNumberFormat="1" applyFont="1" applyFill="1" applyBorder="1">
      <alignment/>
      <protection/>
    </xf>
    <xf numFmtId="0" fontId="3" fillId="0" borderId="0" xfId="59" applyFont="1" applyFill="1" applyBorder="1" applyAlignment="1">
      <alignment vertical="top"/>
      <protection/>
    </xf>
    <xf numFmtId="0" fontId="3" fillId="0" borderId="0" xfId="59" applyFont="1" applyFill="1" applyBorder="1" applyAlignment="1">
      <alignment vertical="justify" wrapText="1"/>
      <protection/>
    </xf>
    <xf numFmtId="4" fontId="3" fillId="0" borderId="0" xfId="59" applyNumberFormat="1" applyFont="1" applyFill="1" applyBorder="1">
      <alignment/>
      <protection/>
    </xf>
    <xf numFmtId="0" fontId="3" fillId="0" borderId="0" xfId="59" applyFont="1" applyFill="1" applyBorder="1">
      <alignment/>
      <protection/>
    </xf>
    <xf numFmtId="0" fontId="0" fillId="0" borderId="0" xfId="59" applyFont="1" applyFill="1" applyBorder="1" applyAlignment="1">
      <alignment vertical="top"/>
      <protection/>
    </xf>
    <xf numFmtId="0" fontId="0" fillId="0" borderId="0" xfId="59" applyFont="1" applyFill="1" applyBorder="1" applyAlignment="1">
      <alignment vertical="justify" wrapText="1"/>
      <protection/>
    </xf>
    <xf numFmtId="4" fontId="0" fillId="0" borderId="0" xfId="59" applyNumberFormat="1" applyFont="1" applyFill="1" applyBorder="1">
      <alignment/>
      <protection/>
    </xf>
    <xf numFmtId="0" fontId="0" fillId="0" borderId="0" xfId="59" applyFont="1" applyFill="1" applyBorder="1">
      <alignment/>
      <protection/>
    </xf>
    <xf numFmtId="0" fontId="14" fillId="0" borderId="0" xfId="59" applyFont="1" applyFill="1" applyBorder="1" applyAlignment="1">
      <alignment horizontal="center" vertical="justify" wrapText="1"/>
      <protection/>
    </xf>
    <xf numFmtId="0" fontId="3" fillId="0" borderId="0" xfId="0" applyFont="1" applyFill="1" applyAlignment="1">
      <alignment horizontal="right" vertical="center"/>
    </xf>
    <xf numFmtId="0" fontId="6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43" fontId="4" fillId="0" borderId="0" xfId="76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49" fontId="4" fillId="0" borderId="12" xfId="0" applyNumberFormat="1" applyFont="1" applyBorder="1" applyAlignment="1">
      <alignment horizontal="right" vertical="center"/>
    </xf>
    <xf numFmtId="49" fontId="4" fillId="34" borderId="12" xfId="0" applyNumberFormat="1" applyFont="1" applyFill="1" applyBorder="1" applyAlignment="1">
      <alignment horizontal="right" vertical="center"/>
    </xf>
    <xf numFmtId="49" fontId="4" fillId="33" borderId="3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33" borderId="12" xfId="0" applyFont="1" applyFill="1" applyBorder="1" applyAlignment="1">
      <alignment vertical="center" wrapText="1"/>
    </xf>
    <xf numFmtId="0" fontId="63" fillId="0" borderId="0" xfId="0" applyFont="1" applyFill="1" applyAlignment="1">
      <alignment vertical="center"/>
    </xf>
    <xf numFmtId="49" fontId="3" fillId="0" borderId="1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43" fontId="4" fillId="0" borderId="0" xfId="76" applyFont="1" applyAlignment="1">
      <alignment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63" fillId="33" borderId="0" xfId="0" applyFont="1" applyFill="1" applyAlignment="1">
      <alignment horizontal="left" vertical="center"/>
    </xf>
    <xf numFmtId="49" fontId="4" fillId="0" borderId="3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43" fontId="4" fillId="0" borderId="0" xfId="76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vertical="center"/>
    </xf>
    <xf numFmtId="10" fontId="4" fillId="0" borderId="0" xfId="0" applyNumberFormat="1" applyFont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4" fillId="0" borderId="12" xfId="56" applyFont="1" applyFill="1" applyBorder="1" applyAlignment="1">
      <alignment horizontal="right" vertical="center" wrapText="1"/>
      <protection/>
    </xf>
    <xf numFmtId="43" fontId="4" fillId="0" borderId="12" xfId="76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64" fillId="0" borderId="24" xfId="56" applyFont="1" applyBorder="1" applyAlignment="1" applyProtection="1">
      <alignment horizontal="left"/>
      <protection/>
    </xf>
    <xf numFmtId="0" fontId="65" fillId="0" borderId="0" xfId="56" applyFont="1" applyBorder="1" applyAlignment="1" applyProtection="1">
      <alignment horizontal="left"/>
      <protection/>
    </xf>
    <xf numFmtId="171" fontId="65" fillId="0" borderId="0" xfId="77" applyFont="1" applyBorder="1" applyAlignment="1" applyProtection="1">
      <alignment horizontal="left"/>
      <protection/>
    </xf>
    <xf numFmtId="0" fontId="4" fillId="0" borderId="24" xfId="56" applyFont="1" applyBorder="1" applyAlignment="1" applyProtection="1">
      <alignment horizontal="left"/>
      <protection/>
    </xf>
    <xf numFmtId="0" fontId="18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10" fontId="19" fillId="0" borderId="0" xfId="62" applyNumberFormat="1" applyFont="1" applyBorder="1" applyAlignment="1">
      <alignment vertical="center"/>
    </xf>
    <xf numFmtId="2" fontId="18" fillId="0" borderId="0" xfId="0" applyNumberFormat="1" applyFont="1" applyBorder="1" applyAlignment="1">
      <alignment vertical="center"/>
    </xf>
    <xf numFmtId="43" fontId="0" fillId="0" borderId="10" xfId="76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49" fontId="12" fillId="0" borderId="18" xfId="76" applyNumberFormat="1" applyFont="1" applyBorder="1" applyAlignment="1">
      <alignment/>
    </xf>
    <xf numFmtId="43" fontId="11" fillId="0" borderId="0" xfId="76" applyFont="1" applyBorder="1" applyAlignment="1">
      <alignment horizontal="center" vertical="center"/>
    </xf>
    <xf numFmtId="49" fontId="12" fillId="0" borderId="0" xfId="76" applyNumberFormat="1" applyFont="1" applyBorder="1" applyAlignment="1">
      <alignment horizontal="center" vertical="center"/>
    </xf>
    <xf numFmtId="43" fontId="11" fillId="0" borderId="16" xfId="76" applyFont="1" applyBorder="1" applyAlignment="1">
      <alignment horizontal="center" vertical="center"/>
    </xf>
    <xf numFmtId="43" fontId="12" fillId="0" borderId="18" xfId="76" applyFont="1" applyBorder="1" applyAlignment="1">
      <alignment horizontal="center"/>
    </xf>
    <xf numFmtId="10" fontId="3" fillId="0" borderId="12" xfId="59" applyNumberFormat="1" applyFont="1" applyFill="1" applyBorder="1" applyAlignment="1">
      <alignment horizontal="right"/>
      <protection/>
    </xf>
    <xf numFmtId="10" fontId="3" fillId="0" borderId="12" xfId="59" applyNumberFormat="1" applyFont="1" applyFill="1" applyBorder="1">
      <alignment/>
      <protection/>
    </xf>
    <xf numFmtId="2" fontId="12" fillId="0" borderId="12" xfId="59" applyNumberFormat="1" applyFont="1" applyFill="1" applyBorder="1" applyAlignment="1">
      <alignment horizontal="left" vertical="center" wrapText="1"/>
      <protection/>
    </xf>
    <xf numFmtId="0" fontId="12" fillId="0" borderId="12" xfId="59" applyFont="1" applyFill="1" applyBorder="1" applyAlignment="1">
      <alignment horizontal="left" vertical="center" wrapText="1"/>
      <protection/>
    </xf>
    <xf numFmtId="0" fontId="12" fillId="0" borderId="12" xfId="59" applyFont="1" applyFill="1" applyBorder="1" applyAlignment="1">
      <alignment horizontal="left" vertical="center"/>
      <protection/>
    </xf>
    <xf numFmtId="0" fontId="25" fillId="0" borderId="12" xfId="0" applyFont="1" applyFill="1" applyBorder="1" applyAlignment="1">
      <alignment vertical="center" wrapText="1"/>
    </xf>
    <xf numFmtId="0" fontId="18" fillId="0" borderId="15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24" xfId="0" applyFont="1" applyBorder="1" applyAlignment="1">
      <alignment/>
    </xf>
    <xf numFmtId="0" fontId="18" fillId="0" borderId="23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10" fontId="7" fillId="34" borderId="30" xfId="0" applyNumberFormat="1" applyFont="1" applyFill="1" applyBorder="1" applyAlignment="1">
      <alignment vertical="center" wrapText="1"/>
    </xf>
    <xf numFmtId="0" fontId="9" fillId="35" borderId="11" xfId="59" applyFont="1" applyFill="1" applyBorder="1" applyAlignment="1">
      <alignment horizontal="right" vertical="justify" wrapText="1"/>
      <protection/>
    </xf>
    <xf numFmtId="10" fontId="9" fillId="35" borderId="30" xfId="59" applyNumberFormat="1" applyFont="1" applyFill="1" applyBorder="1" applyAlignment="1">
      <alignment vertical="justify" wrapText="1"/>
      <protection/>
    </xf>
    <xf numFmtId="0" fontId="0" fillId="0" borderId="0" xfId="0" applyFont="1" applyBorder="1" applyAlignment="1">
      <alignment/>
    </xf>
    <xf numFmtId="0" fontId="5" fillId="0" borderId="15" xfId="56" applyFont="1" applyBorder="1" applyAlignment="1" applyProtection="1">
      <alignment horizontal="center"/>
      <protection locked="0"/>
    </xf>
    <xf numFmtId="0" fontId="5" fillId="0" borderId="0" xfId="56" applyFont="1" applyBorder="1" applyAlignment="1" applyProtection="1">
      <alignment horizontal="center"/>
      <protection locked="0"/>
    </xf>
    <xf numFmtId="0" fontId="5" fillId="0" borderId="16" xfId="56" applyFont="1" applyBorder="1" applyAlignment="1" applyProtection="1">
      <alignment horizontal="center"/>
      <protection locked="0"/>
    </xf>
    <xf numFmtId="0" fontId="15" fillId="0" borderId="15" xfId="56" applyFont="1" applyBorder="1" applyAlignment="1" applyProtection="1">
      <alignment horizontal="center"/>
      <protection locked="0"/>
    </xf>
    <xf numFmtId="0" fontId="15" fillId="0" borderId="0" xfId="56" applyFont="1" applyBorder="1" applyAlignment="1" applyProtection="1">
      <alignment horizontal="center"/>
      <protection locked="0"/>
    </xf>
    <xf numFmtId="0" fontId="15" fillId="0" borderId="16" xfId="56" applyFont="1" applyBorder="1" applyAlignment="1" applyProtection="1">
      <alignment horizontal="center"/>
      <protection locked="0"/>
    </xf>
    <xf numFmtId="171" fontId="14" fillId="0" borderId="24" xfId="77" applyFont="1" applyFill="1" applyBorder="1" applyAlignment="1" applyProtection="1">
      <alignment horizontal="center" vertical="center"/>
      <protection/>
    </xf>
    <xf numFmtId="171" fontId="14" fillId="0" borderId="0" xfId="77" applyFont="1" applyFill="1" applyBorder="1" applyAlignment="1" applyProtection="1">
      <alignment horizontal="center" vertical="center"/>
      <protection/>
    </xf>
    <xf numFmtId="171" fontId="14" fillId="0" borderId="23" xfId="77" applyFont="1" applyFill="1" applyBorder="1" applyAlignment="1" applyProtection="1">
      <alignment horizontal="center" vertical="center"/>
      <protection/>
    </xf>
    <xf numFmtId="0" fontId="20" fillId="0" borderId="2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171" fontId="6" fillId="0" borderId="24" xfId="77" applyFont="1" applyBorder="1" applyAlignment="1" applyProtection="1">
      <alignment horizontal="right"/>
      <protection locked="0"/>
    </xf>
    <xf numFmtId="171" fontId="6" fillId="0" borderId="0" xfId="77" applyFont="1" applyBorder="1" applyAlignment="1" applyProtection="1">
      <alignment horizontal="right"/>
      <protection locked="0"/>
    </xf>
    <xf numFmtId="171" fontId="6" fillId="0" borderId="23" xfId="77" applyFont="1" applyBorder="1" applyAlignment="1" applyProtection="1">
      <alignment horizontal="right"/>
      <protection locked="0"/>
    </xf>
    <xf numFmtId="0" fontId="0" fillId="0" borderId="24" xfId="56" applyFont="1" applyFill="1" applyBorder="1" applyAlignment="1" applyProtection="1">
      <alignment horizontal="center" vertical="center"/>
      <protection/>
    </xf>
    <xf numFmtId="0" fontId="0" fillId="0" borderId="0" xfId="56" applyFont="1" applyFill="1" applyBorder="1" applyAlignment="1" applyProtection="1">
      <alignment horizontal="center" vertical="center"/>
      <protection/>
    </xf>
    <xf numFmtId="0" fontId="0" fillId="0" borderId="23" xfId="56" applyFont="1" applyFill="1" applyBorder="1" applyAlignment="1" applyProtection="1">
      <alignment horizontal="center" vertical="center"/>
      <protection/>
    </xf>
    <xf numFmtId="0" fontId="20" fillId="0" borderId="24" xfId="56" applyFont="1" applyBorder="1" applyAlignment="1">
      <alignment horizontal="center"/>
      <protection/>
    </xf>
    <xf numFmtId="0" fontId="20" fillId="0" borderId="0" xfId="56" applyFont="1" applyBorder="1" applyAlignment="1">
      <alignment horizontal="center"/>
      <protection/>
    </xf>
    <xf numFmtId="0" fontId="20" fillId="0" borderId="23" xfId="56" applyFont="1" applyBorder="1" applyAlignment="1">
      <alignment horizontal="center"/>
      <protection/>
    </xf>
    <xf numFmtId="0" fontId="5" fillId="0" borderId="24" xfId="56" applyFont="1" applyBorder="1" applyAlignment="1">
      <alignment horizontal="center"/>
      <protection/>
    </xf>
    <xf numFmtId="0" fontId="5" fillId="0" borderId="0" xfId="56" applyFont="1" applyBorder="1" applyAlignment="1">
      <alignment horizontal="center"/>
      <protection/>
    </xf>
    <xf numFmtId="0" fontId="5" fillId="0" borderId="23" xfId="56" applyFont="1" applyBorder="1" applyAlignment="1">
      <alignment horizontal="center"/>
      <protection/>
    </xf>
    <xf numFmtId="0" fontId="19" fillId="0" borderId="24" xfId="56" applyFont="1" applyBorder="1" applyAlignment="1">
      <alignment horizontal="left" vertical="center"/>
      <protection/>
    </xf>
    <xf numFmtId="0" fontId="19" fillId="0" borderId="0" xfId="56" applyFont="1" applyBorder="1" applyAlignment="1">
      <alignment horizontal="left" vertical="center"/>
      <protection/>
    </xf>
    <xf numFmtId="0" fontId="19" fillId="0" borderId="23" xfId="56" applyFont="1" applyBorder="1" applyAlignment="1">
      <alignment horizontal="left" vertical="center"/>
      <protection/>
    </xf>
    <xf numFmtId="0" fontId="18" fillId="0" borderId="24" xfId="56" applyFont="1" applyBorder="1" applyAlignment="1">
      <alignment vertical="center"/>
      <protection/>
    </xf>
    <xf numFmtId="0" fontId="18" fillId="0" borderId="0" xfId="56" applyFont="1" applyBorder="1" applyAlignment="1">
      <alignment vertical="center"/>
      <protection/>
    </xf>
    <xf numFmtId="0" fontId="18" fillId="0" borderId="0" xfId="56" applyFont="1" applyBorder="1" applyAlignment="1">
      <alignment horizontal="left" vertical="center" wrapText="1"/>
      <protection/>
    </xf>
    <xf numFmtId="199" fontId="18" fillId="0" borderId="0" xfId="56" applyNumberFormat="1" applyFont="1" applyBorder="1" applyAlignment="1">
      <alignment horizontal="left" vertical="center"/>
      <protection/>
    </xf>
    <xf numFmtId="199" fontId="18" fillId="0" borderId="23" xfId="56" applyNumberFormat="1" applyFont="1" applyBorder="1" applyAlignment="1">
      <alignment horizontal="left" vertical="center"/>
      <protection/>
    </xf>
    <xf numFmtId="0" fontId="18" fillId="0" borderId="0" xfId="56" applyFont="1" applyBorder="1" applyAlignment="1">
      <alignment horizontal="left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4" fontId="6" fillId="0" borderId="32" xfId="0" applyNumberFormat="1" applyFont="1" applyBorder="1" applyAlignment="1">
      <alignment horizontal="left" vertical="center"/>
    </xf>
    <xf numFmtId="4" fontId="6" fillId="0" borderId="30" xfId="0" applyNumberFormat="1" applyFont="1" applyBorder="1" applyAlignment="1">
      <alignment horizontal="left" vertical="center"/>
    </xf>
    <xf numFmtId="4" fontId="0" fillId="0" borderId="32" xfId="0" applyNumberFormat="1" applyFont="1" applyFill="1" applyBorder="1" applyAlignment="1">
      <alignment horizontal="left" vertical="center" wrapText="1"/>
    </xf>
    <xf numFmtId="4" fontId="0" fillId="0" borderId="30" xfId="0" applyNumberFormat="1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left" vertical="center" wrapText="1"/>
    </xf>
    <xf numFmtId="49" fontId="0" fillId="0" borderId="30" xfId="0" applyNumberFormat="1" applyFont="1" applyFill="1" applyBorder="1" applyAlignment="1">
      <alignment horizontal="left" vertical="center" wrapText="1"/>
    </xf>
    <xf numFmtId="43" fontId="0" fillId="0" borderId="11" xfId="76" applyFont="1" applyFill="1" applyBorder="1" applyAlignment="1">
      <alignment horizontal="right" vertical="center" wrapText="1"/>
    </xf>
    <xf numFmtId="43" fontId="0" fillId="0" borderId="32" xfId="76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horizontal="right" vertical="center" wrapText="1"/>
    </xf>
    <xf numFmtId="0" fontId="7" fillId="34" borderId="11" xfId="0" applyFont="1" applyFill="1" applyBorder="1" applyAlignment="1">
      <alignment horizontal="right" vertical="center" wrapText="1"/>
    </xf>
    <xf numFmtId="0" fontId="7" fillId="34" borderId="32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2" fillId="0" borderId="12" xfId="59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9" fillId="35" borderId="12" xfId="59" applyFont="1" applyFill="1" applyBorder="1" applyAlignment="1">
      <alignment horizontal="right" vertical="justify" wrapText="1"/>
      <protection/>
    </xf>
    <xf numFmtId="0" fontId="3" fillId="0" borderId="11" xfId="59" applyFont="1" applyFill="1" applyBorder="1" applyAlignment="1">
      <alignment horizontal="center" vertical="top"/>
      <protection/>
    </xf>
    <xf numFmtId="0" fontId="3" fillId="0" borderId="32" xfId="59" applyFont="1" applyFill="1" applyBorder="1" applyAlignment="1">
      <alignment horizontal="center" vertical="top"/>
      <protection/>
    </xf>
    <xf numFmtId="0" fontId="3" fillId="0" borderId="18" xfId="59" applyFont="1" applyFill="1" applyBorder="1" applyAlignment="1">
      <alignment horizontal="center" vertical="top"/>
      <protection/>
    </xf>
    <xf numFmtId="2" fontId="9" fillId="35" borderId="12" xfId="59" applyNumberFormat="1" applyFont="1" applyFill="1" applyBorder="1" applyAlignment="1">
      <alignment horizontal="center" vertical="top"/>
      <protection/>
    </xf>
    <xf numFmtId="0" fontId="8" fillId="34" borderId="12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>
      <alignment horizontal="righ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4" fontId="6" fillId="0" borderId="32" xfId="0" applyNumberFormat="1" applyFont="1" applyBorder="1" applyAlignment="1">
      <alignment horizontal="left"/>
    </xf>
    <xf numFmtId="4" fontId="6" fillId="0" borderId="30" xfId="0" applyNumberFormat="1" applyFont="1" applyBorder="1" applyAlignment="1">
      <alignment horizontal="left"/>
    </xf>
  </cellXfs>
  <cellStyles count="64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Moeda 2" xfId="52"/>
    <cellStyle name="Moeda 3" xfId="53"/>
    <cellStyle name="Neutro" xfId="54"/>
    <cellStyle name="Normal 2" xfId="55"/>
    <cellStyle name="Normal 2 10" xfId="56"/>
    <cellStyle name="Normal 3" xfId="57"/>
    <cellStyle name="Normal 4" xfId="58"/>
    <cellStyle name="Normal 5" xfId="59"/>
    <cellStyle name="Nota" xfId="60"/>
    <cellStyle name="Percent" xfId="61"/>
    <cellStyle name="Porcentagem 2" xfId="62"/>
    <cellStyle name="Saída" xfId="63"/>
    <cellStyle name="Comma [0]" xfId="64"/>
    <cellStyle name="Separador de milhares 2" xfId="65"/>
    <cellStyle name="Separador de milhares 2 2" xfId="66"/>
    <cellStyle name="Separador de milhares 3" xfId="67"/>
    <cellStyle name="Separador de milhares 4" xfId="68"/>
    <cellStyle name="Separador de milhares 5" xfId="69"/>
    <cellStyle name="Separador de milhares 6" xfId="70"/>
    <cellStyle name="Texto de Aviso" xfId="71"/>
    <cellStyle name="Texto Explicativo" xfId="72"/>
    <cellStyle name="Título" xfId="73"/>
    <cellStyle name="Total" xfId="74"/>
    <cellStyle name="Verificar Célula" xfId="75"/>
    <cellStyle name="Comma" xfId="76"/>
    <cellStyle name="Vírgula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1</xdr:row>
      <xdr:rowOff>66675</xdr:rowOff>
    </xdr:from>
    <xdr:to>
      <xdr:col>5</xdr:col>
      <xdr:colOff>219075</xdr:colOff>
      <xdr:row>8</xdr:row>
      <xdr:rowOff>0</xdr:rowOff>
    </xdr:to>
    <xdr:pic>
      <xdr:nvPicPr>
        <xdr:cNvPr id="1" name="Picture 12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228600"/>
          <a:ext cx="9715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95250</xdr:rowOff>
    </xdr:from>
    <xdr:to>
      <xdr:col>1</xdr:col>
      <xdr:colOff>504825</xdr:colOff>
      <xdr:row>7</xdr:row>
      <xdr:rowOff>0</xdr:rowOff>
    </xdr:to>
    <xdr:pic>
      <xdr:nvPicPr>
        <xdr:cNvPr id="1" name="Picture 12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0"/>
          <a:ext cx="9715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1</xdr:col>
      <xdr:colOff>438150</xdr:colOff>
      <xdr:row>7</xdr:row>
      <xdr:rowOff>0</xdr:rowOff>
    </xdr:to>
    <xdr:pic>
      <xdr:nvPicPr>
        <xdr:cNvPr id="1" name="Picture 12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9620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1</xdr:col>
      <xdr:colOff>457200</xdr:colOff>
      <xdr:row>7</xdr:row>
      <xdr:rowOff>0</xdr:rowOff>
    </xdr:to>
    <xdr:pic>
      <xdr:nvPicPr>
        <xdr:cNvPr id="1" name="Picture 12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9620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52</xdr:row>
      <xdr:rowOff>0</xdr:rowOff>
    </xdr:from>
    <xdr:to>
      <xdr:col>12</xdr:col>
      <xdr:colOff>9525</xdr:colOff>
      <xdr:row>52</xdr:row>
      <xdr:rowOff>9525</xdr:rowOff>
    </xdr:to>
    <xdr:pic>
      <xdr:nvPicPr>
        <xdr:cNvPr id="1" name="Picture 1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0975" y="902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38100</xdr:rowOff>
    </xdr:from>
    <xdr:to>
      <xdr:col>1</xdr:col>
      <xdr:colOff>619125</xdr:colOff>
      <xdr:row>3</xdr:row>
      <xdr:rowOff>19050</xdr:rowOff>
    </xdr:to>
    <xdr:pic>
      <xdr:nvPicPr>
        <xdr:cNvPr id="2" name="Picture 128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00"/>
          <a:ext cx="857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9525</xdr:colOff>
      <xdr:row>51</xdr:row>
      <xdr:rowOff>19050</xdr:rowOff>
    </xdr:to>
    <xdr:pic>
      <xdr:nvPicPr>
        <xdr:cNvPr id="3" name="Picture 1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0975" y="8743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0</xdr:colOff>
      <xdr:row>0</xdr:row>
      <xdr:rowOff>419100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0</xdr:colOff>
      <xdr:row>1</xdr:row>
      <xdr:rowOff>133350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304800</xdr:rowOff>
    </xdr:from>
    <xdr:to>
      <xdr:col>0</xdr:col>
      <xdr:colOff>1114425</xdr:colOff>
      <xdr:row>2</xdr:row>
      <xdr:rowOff>152400</xdr:rowOff>
    </xdr:to>
    <xdr:pic>
      <xdr:nvPicPr>
        <xdr:cNvPr id="3" name="Picture 128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04800"/>
          <a:ext cx="895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161925</xdr:rowOff>
    </xdr:from>
    <xdr:to>
      <xdr:col>0</xdr:col>
      <xdr:colOff>990600</xdr:colOff>
      <xdr:row>3</xdr:row>
      <xdr:rowOff>142875</xdr:rowOff>
    </xdr:to>
    <xdr:pic>
      <xdr:nvPicPr>
        <xdr:cNvPr id="1" name="Picture 12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1925"/>
          <a:ext cx="876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02\hd%20inteiro%20do%20server\Users\M&#225;rio%20Ricardo\Desktop\OR&#199;AMENTO\REDE%20CAMPUS%20SAMAMBAIA\ORC+REDE+ELETRICA+QD+REUNI+-+LICITACA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lantação-subestação"/>
      <sheetName val="CURVA ABC"/>
      <sheetName val="CRONOGRAMA"/>
    </sheetNames>
    <sheetDataSet>
      <sheetData sheetId="0">
        <row r="8">
          <cell r="A8" t="str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="90" zoomScaleSheetLayoutView="90" zoomScalePageLayoutView="0" workbookViewId="0" topLeftCell="A34">
      <selection activeCell="E42" sqref="E42"/>
    </sheetView>
  </sheetViews>
  <sheetFormatPr defaultColWidth="9.140625" defaultRowHeight="12.75"/>
  <cols>
    <col min="1" max="10" width="9.140625" style="87" customWidth="1"/>
    <col min="11" max="16384" width="9.140625" style="88" customWidth="1"/>
  </cols>
  <sheetData>
    <row r="1" spans="1:10" ht="12.75">
      <c r="A1" s="66"/>
      <c r="B1" s="67"/>
      <c r="C1" s="67"/>
      <c r="D1" s="67"/>
      <c r="E1" s="67"/>
      <c r="F1" s="67"/>
      <c r="G1" s="67"/>
      <c r="H1" s="67"/>
      <c r="I1" s="67"/>
      <c r="J1" s="68"/>
    </row>
    <row r="2" spans="1:10" ht="12.75">
      <c r="A2" s="69"/>
      <c r="B2" s="70"/>
      <c r="C2" s="70"/>
      <c r="D2" s="70"/>
      <c r="E2" s="70"/>
      <c r="F2" s="70"/>
      <c r="G2" s="70"/>
      <c r="H2" s="70"/>
      <c r="I2" s="70"/>
      <c r="J2" s="71"/>
    </row>
    <row r="3" spans="1:10" ht="12.75">
      <c r="A3" s="69"/>
      <c r="B3" s="70"/>
      <c r="C3" s="70"/>
      <c r="D3" s="70"/>
      <c r="E3" s="70"/>
      <c r="F3" s="70"/>
      <c r="G3" s="70"/>
      <c r="H3" s="70"/>
      <c r="I3" s="70"/>
      <c r="J3" s="71"/>
    </row>
    <row r="4" spans="1:10" ht="12.75">
      <c r="A4" s="69"/>
      <c r="B4" s="70"/>
      <c r="C4" s="70"/>
      <c r="D4" s="70"/>
      <c r="E4" s="70"/>
      <c r="F4" s="70"/>
      <c r="G4" s="70"/>
      <c r="H4" s="70"/>
      <c r="I4" s="70"/>
      <c r="J4" s="71"/>
    </row>
    <row r="5" spans="1:10" ht="12.75">
      <c r="A5" s="69"/>
      <c r="B5" s="70"/>
      <c r="C5" s="70"/>
      <c r="D5" s="70"/>
      <c r="E5" s="70"/>
      <c r="F5" s="70"/>
      <c r="G5" s="70"/>
      <c r="H5" s="70"/>
      <c r="I5" s="70"/>
      <c r="J5" s="71"/>
    </row>
    <row r="6" spans="1:10" ht="12.75">
      <c r="A6" s="69"/>
      <c r="B6" s="70"/>
      <c r="C6" s="70"/>
      <c r="D6" s="70"/>
      <c r="E6" s="70"/>
      <c r="F6" s="70"/>
      <c r="G6" s="70"/>
      <c r="H6" s="70"/>
      <c r="I6" s="70"/>
      <c r="J6" s="71"/>
    </row>
    <row r="7" spans="1:10" ht="12.75">
      <c r="A7" s="69"/>
      <c r="B7" s="70"/>
      <c r="C7" s="70"/>
      <c r="D7" s="70"/>
      <c r="E7" s="70"/>
      <c r="F7" s="70"/>
      <c r="G7" s="70"/>
      <c r="H7" s="70"/>
      <c r="I7" s="70"/>
      <c r="J7" s="71"/>
    </row>
    <row r="8" spans="1:10" ht="12.75">
      <c r="A8" s="69"/>
      <c r="B8" s="70"/>
      <c r="C8" s="70"/>
      <c r="D8" s="70"/>
      <c r="E8" s="70"/>
      <c r="F8" s="70"/>
      <c r="G8" s="70"/>
      <c r="H8" s="70"/>
      <c r="I8" s="70"/>
      <c r="J8" s="71"/>
    </row>
    <row r="9" spans="1:10" ht="12.75">
      <c r="A9" s="69"/>
      <c r="B9" s="70"/>
      <c r="C9" s="70"/>
      <c r="D9" s="70"/>
      <c r="E9" s="70"/>
      <c r="F9" s="70"/>
      <c r="G9" s="70"/>
      <c r="H9" s="70"/>
      <c r="I9" s="70"/>
      <c r="J9" s="71"/>
    </row>
    <row r="10" spans="1:10" ht="12.75">
      <c r="A10" s="69"/>
      <c r="B10" s="70"/>
      <c r="C10" s="70"/>
      <c r="D10" s="70"/>
      <c r="E10" s="70"/>
      <c r="F10" s="70"/>
      <c r="G10" s="70"/>
      <c r="H10" s="70"/>
      <c r="I10" s="70"/>
      <c r="J10" s="71"/>
    </row>
    <row r="11" spans="1:10" ht="12.75">
      <c r="A11" s="69"/>
      <c r="B11" s="70"/>
      <c r="C11" s="70"/>
      <c r="D11" s="70"/>
      <c r="E11" s="70"/>
      <c r="F11" s="70"/>
      <c r="G11" s="70"/>
      <c r="H11" s="70"/>
      <c r="I11" s="70"/>
      <c r="J11" s="71"/>
    </row>
    <row r="12" spans="1:10" ht="12.75">
      <c r="A12" s="69"/>
      <c r="B12" s="70"/>
      <c r="C12" s="70"/>
      <c r="D12" s="70"/>
      <c r="E12" s="70"/>
      <c r="F12" s="70"/>
      <c r="G12" s="70"/>
      <c r="H12" s="70"/>
      <c r="I12" s="70"/>
      <c r="J12" s="71"/>
    </row>
    <row r="13" spans="1:10" ht="12.75">
      <c r="A13" s="69"/>
      <c r="B13" s="70"/>
      <c r="C13" s="70"/>
      <c r="D13" s="70"/>
      <c r="E13" s="70"/>
      <c r="F13" s="70"/>
      <c r="G13" s="70"/>
      <c r="H13" s="70"/>
      <c r="I13" s="70"/>
      <c r="J13" s="71"/>
    </row>
    <row r="14" spans="1:10" ht="12.75">
      <c r="A14" s="69"/>
      <c r="B14" s="70"/>
      <c r="C14" s="70"/>
      <c r="D14" s="70"/>
      <c r="E14" s="70"/>
      <c r="F14" s="70"/>
      <c r="G14" s="70"/>
      <c r="H14" s="70"/>
      <c r="I14" s="70"/>
      <c r="J14" s="71"/>
    </row>
    <row r="15" spans="1:10" ht="12.75">
      <c r="A15" s="69"/>
      <c r="B15" s="70"/>
      <c r="C15" s="70"/>
      <c r="D15" s="70"/>
      <c r="E15" s="70"/>
      <c r="F15" s="70"/>
      <c r="G15" s="70"/>
      <c r="H15" s="70"/>
      <c r="I15" s="70"/>
      <c r="J15" s="71"/>
    </row>
    <row r="16" spans="1:10" ht="12.75">
      <c r="A16" s="69"/>
      <c r="B16" s="70"/>
      <c r="C16" s="70"/>
      <c r="D16" s="70"/>
      <c r="E16" s="70"/>
      <c r="F16" s="70"/>
      <c r="G16" s="70"/>
      <c r="H16" s="70"/>
      <c r="I16" s="70"/>
      <c r="J16" s="71"/>
    </row>
    <row r="17" spans="1:10" ht="12.75">
      <c r="A17" s="72"/>
      <c r="B17" s="73"/>
      <c r="C17" s="73"/>
      <c r="D17" s="73"/>
      <c r="E17" s="73"/>
      <c r="F17" s="73"/>
      <c r="G17" s="73"/>
      <c r="H17" s="73"/>
      <c r="I17" s="73"/>
      <c r="J17" s="74"/>
    </row>
    <row r="18" spans="1:10" ht="12.75">
      <c r="A18" s="72"/>
      <c r="B18" s="73"/>
      <c r="C18" s="73"/>
      <c r="D18" s="73"/>
      <c r="E18" s="73"/>
      <c r="F18" s="73"/>
      <c r="G18" s="73"/>
      <c r="H18" s="73"/>
      <c r="I18" s="73"/>
      <c r="J18" s="74"/>
    </row>
    <row r="19" spans="1:10" ht="12.75">
      <c r="A19" s="72"/>
      <c r="B19" s="73"/>
      <c r="C19" s="73"/>
      <c r="D19" s="73"/>
      <c r="E19" s="73"/>
      <c r="F19" s="73"/>
      <c r="G19" s="73"/>
      <c r="H19" s="73"/>
      <c r="I19" s="73"/>
      <c r="J19" s="74"/>
    </row>
    <row r="20" spans="1:10" ht="12.75">
      <c r="A20" s="72"/>
      <c r="B20" s="73"/>
      <c r="C20" s="73"/>
      <c r="D20" s="73"/>
      <c r="E20" s="73"/>
      <c r="F20" s="73"/>
      <c r="G20" s="73"/>
      <c r="H20" s="73"/>
      <c r="I20" s="73"/>
      <c r="J20" s="74"/>
    </row>
    <row r="21" spans="1:10" ht="12.75">
      <c r="A21" s="72"/>
      <c r="B21" s="73"/>
      <c r="C21" s="73"/>
      <c r="D21" s="73"/>
      <c r="E21" s="73"/>
      <c r="F21" s="73"/>
      <c r="G21" s="73"/>
      <c r="H21" s="73"/>
      <c r="I21" s="73"/>
      <c r="J21" s="74"/>
    </row>
    <row r="22" spans="1:10" ht="12.75">
      <c r="A22" s="72"/>
      <c r="B22" s="73"/>
      <c r="C22" s="73"/>
      <c r="D22" s="73"/>
      <c r="E22" s="73"/>
      <c r="F22" s="73"/>
      <c r="G22" s="73"/>
      <c r="H22" s="73"/>
      <c r="I22" s="73"/>
      <c r="J22" s="74"/>
    </row>
    <row r="23" spans="1:10" ht="23.25">
      <c r="A23" s="237" t="s">
        <v>111</v>
      </c>
      <c r="B23" s="238"/>
      <c r="C23" s="238"/>
      <c r="D23" s="238"/>
      <c r="E23" s="238"/>
      <c r="F23" s="238"/>
      <c r="G23" s="238"/>
      <c r="H23" s="238"/>
      <c r="I23" s="238"/>
      <c r="J23" s="239"/>
    </row>
    <row r="24" spans="1:10" ht="23.25">
      <c r="A24" s="237" t="s">
        <v>110</v>
      </c>
      <c r="B24" s="238"/>
      <c r="C24" s="238"/>
      <c r="D24" s="238"/>
      <c r="E24" s="238"/>
      <c r="F24" s="238"/>
      <c r="G24" s="238"/>
      <c r="H24" s="238"/>
      <c r="I24" s="238"/>
      <c r="J24" s="239"/>
    </row>
    <row r="25" spans="1:10" ht="27.75">
      <c r="A25" s="78"/>
      <c r="B25" s="79"/>
      <c r="C25" s="79"/>
      <c r="D25" s="79"/>
      <c r="E25" s="79"/>
      <c r="F25" s="79"/>
      <c r="G25" s="79"/>
      <c r="H25" s="79"/>
      <c r="I25" s="79"/>
      <c r="J25" s="80"/>
    </row>
    <row r="26" spans="1:10" ht="23.25">
      <c r="A26" s="237" t="s">
        <v>142</v>
      </c>
      <c r="B26" s="238"/>
      <c r="C26" s="238"/>
      <c r="D26" s="238"/>
      <c r="E26" s="238"/>
      <c r="F26" s="238"/>
      <c r="G26" s="238"/>
      <c r="H26" s="238"/>
      <c r="I26" s="238"/>
      <c r="J26" s="239"/>
    </row>
    <row r="27" spans="1:10" ht="23.25">
      <c r="A27" s="237" t="s">
        <v>143</v>
      </c>
      <c r="B27" s="238"/>
      <c r="C27" s="238"/>
      <c r="D27" s="238"/>
      <c r="E27" s="238"/>
      <c r="F27" s="238"/>
      <c r="G27" s="238"/>
      <c r="H27" s="238"/>
      <c r="I27" s="238"/>
      <c r="J27" s="239"/>
    </row>
    <row r="28" spans="1:10" ht="23.25">
      <c r="A28" s="237" t="s">
        <v>144</v>
      </c>
      <c r="B28" s="238"/>
      <c r="C28" s="238"/>
      <c r="D28" s="238"/>
      <c r="E28" s="238"/>
      <c r="F28" s="238"/>
      <c r="G28" s="238"/>
      <c r="H28" s="238"/>
      <c r="I28" s="238"/>
      <c r="J28" s="239"/>
    </row>
    <row r="29" spans="1:10" ht="27.75">
      <c r="A29" s="78"/>
      <c r="B29" s="79"/>
      <c r="C29" s="79"/>
      <c r="D29" s="79"/>
      <c r="E29" s="79"/>
      <c r="F29" s="79"/>
      <c r="G29" s="79"/>
      <c r="H29" s="79"/>
      <c r="I29" s="79"/>
      <c r="J29" s="80"/>
    </row>
    <row r="30" spans="1:10" ht="27.75">
      <c r="A30" s="78"/>
      <c r="B30" s="79"/>
      <c r="C30" s="79"/>
      <c r="D30" s="79"/>
      <c r="E30" s="79"/>
      <c r="F30" s="79"/>
      <c r="G30" s="79"/>
      <c r="H30" s="79"/>
      <c r="I30" s="79"/>
      <c r="J30" s="80"/>
    </row>
    <row r="31" spans="1:10" ht="27.75">
      <c r="A31" s="78"/>
      <c r="B31" s="79"/>
      <c r="C31" s="79"/>
      <c r="D31" s="79"/>
      <c r="E31" s="79"/>
      <c r="F31" s="79"/>
      <c r="G31" s="79"/>
      <c r="H31" s="79"/>
      <c r="I31" s="79"/>
      <c r="J31" s="80"/>
    </row>
    <row r="32" spans="1:10" ht="27.75">
      <c r="A32" s="81"/>
      <c r="B32" s="82"/>
      <c r="C32" s="82"/>
      <c r="D32" s="82"/>
      <c r="E32" s="82"/>
      <c r="F32" s="82"/>
      <c r="G32" s="82"/>
      <c r="H32" s="82"/>
      <c r="I32" s="82"/>
      <c r="J32" s="83"/>
    </row>
    <row r="33" spans="1:10" ht="27.75">
      <c r="A33" s="81"/>
      <c r="B33" s="82"/>
      <c r="C33" s="82"/>
      <c r="D33" s="82"/>
      <c r="E33" s="82"/>
      <c r="F33" s="82"/>
      <c r="G33" s="82"/>
      <c r="H33" s="82"/>
      <c r="I33" s="82"/>
      <c r="J33" s="83"/>
    </row>
    <row r="34" spans="1:10" ht="27">
      <c r="A34" s="75"/>
      <c r="B34" s="76"/>
      <c r="C34" s="76"/>
      <c r="D34" s="76"/>
      <c r="E34" s="76"/>
      <c r="F34" s="76"/>
      <c r="G34" s="76"/>
      <c r="H34" s="76"/>
      <c r="I34" s="76"/>
      <c r="J34" s="77"/>
    </row>
    <row r="35" spans="1:10" ht="27.75">
      <c r="A35" s="81"/>
      <c r="B35" s="82"/>
      <c r="C35" s="82"/>
      <c r="D35" s="82"/>
      <c r="E35" s="82"/>
      <c r="F35" s="82"/>
      <c r="G35" s="82"/>
      <c r="H35" s="82"/>
      <c r="I35" s="82"/>
      <c r="J35" s="83"/>
    </row>
    <row r="36" spans="1:10" ht="27">
      <c r="A36" s="75"/>
      <c r="B36" s="76"/>
      <c r="C36" s="76"/>
      <c r="D36" s="76"/>
      <c r="E36" s="76"/>
      <c r="F36" s="76"/>
      <c r="G36" s="76"/>
      <c r="H36" s="76"/>
      <c r="I36" s="76"/>
      <c r="J36" s="77"/>
    </row>
    <row r="37" spans="1:10" ht="15.75">
      <c r="A37" s="234"/>
      <c r="B37" s="235"/>
      <c r="C37" s="235"/>
      <c r="D37" s="235"/>
      <c r="E37" s="235"/>
      <c r="F37" s="235"/>
      <c r="G37" s="235"/>
      <c r="H37" s="235"/>
      <c r="I37" s="235"/>
      <c r="J37" s="236"/>
    </row>
    <row r="38" spans="1:10" ht="15.75">
      <c r="A38" s="234"/>
      <c r="B38" s="235"/>
      <c r="C38" s="235"/>
      <c r="D38" s="235"/>
      <c r="E38" s="235"/>
      <c r="F38" s="235"/>
      <c r="G38" s="235"/>
      <c r="H38" s="235"/>
      <c r="I38" s="235"/>
      <c r="J38" s="236"/>
    </row>
    <row r="39" spans="1:10" ht="15.75">
      <c r="A39" s="234" t="s">
        <v>2</v>
      </c>
      <c r="B39" s="235"/>
      <c r="C39" s="235"/>
      <c r="D39" s="235"/>
      <c r="E39" s="235"/>
      <c r="F39" s="235"/>
      <c r="G39" s="235"/>
      <c r="H39" s="235"/>
      <c r="I39" s="235"/>
      <c r="J39" s="236"/>
    </row>
    <row r="40" spans="1:10" ht="15.75">
      <c r="A40" s="234" t="s">
        <v>3</v>
      </c>
      <c r="B40" s="235"/>
      <c r="C40" s="235"/>
      <c r="D40" s="235"/>
      <c r="E40" s="235"/>
      <c r="F40" s="235"/>
      <c r="G40" s="235"/>
      <c r="H40" s="235"/>
      <c r="I40" s="235"/>
      <c r="J40" s="236"/>
    </row>
    <row r="41" spans="1:10" ht="12.75">
      <c r="A41" s="72"/>
      <c r="B41" s="73"/>
      <c r="C41" s="73"/>
      <c r="E41" s="73" t="s">
        <v>212</v>
      </c>
      <c r="F41" s="73"/>
      <c r="G41" s="73"/>
      <c r="H41" s="73"/>
      <c r="I41" s="73"/>
      <c r="J41" s="74"/>
    </row>
    <row r="42" spans="1:10" ht="12.75">
      <c r="A42" s="84"/>
      <c r="B42" s="85"/>
      <c r="C42" s="85"/>
      <c r="D42" s="85"/>
      <c r="E42" s="85"/>
      <c r="F42" s="85"/>
      <c r="G42" s="85"/>
      <c r="H42" s="85"/>
      <c r="I42" s="85"/>
      <c r="J42" s="86"/>
    </row>
    <row r="43" spans="1:10" ht="12.75">
      <c r="A43" s="73"/>
      <c r="B43" s="73"/>
      <c r="C43" s="73"/>
      <c r="D43" s="73"/>
      <c r="E43" s="73"/>
      <c r="F43" s="73"/>
      <c r="G43" s="73"/>
      <c r="H43" s="73"/>
      <c r="I43" s="73"/>
      <c r="J43" s="73"/>
    </row>
    <row r="44" spans="1:10" ht="12.75">
      <c r="A44" s="73"/>
      <c r="B44" s="73"/>
      <c r="C44" s="73"/>
      <c r="D44" s="73"/>
      <c r="E44" s="73"/>
      <c r="F44" s="73"/>
      <c r="G44" s="73"/>
      <c r="H44" s="73"/>
      <c r="I44" s="73"/>
      <c r="J44" s="73"/>
    </row>
    <row r="45" spans="1:10" ht="12.75">
      <c r="A45" s="73"/>
      <c r="B45" s="73"/>
      <c r="C45" s="73"/>
      <c r="D45" s="73"/>
      <c r="E45" s="73"/>
      <c r="F45" s="73"/>
      <c r="G45" s="73"/>
      <c r="H45" s="73"/>
      <c r="I45" s="73"/>
      <c r="J45" s="73"/>
    </row>
    <row r="46" spans="1:10" ht="12.75">
      <c r="A46" s="73"/>
      <c r="B46" s="73"/>
      <c r="C46" s="73"/>
      <c r="D46" s="73"/>
      <c r="E46" s="73"/>
      <c r="F46" s="73"/>
      <c r="G46" s="73"/>
      <c r="H46" s="73"/>
      <c r="I46" s="73"/>
      <c r="J46" s="73"/>
    </row>
    <row r="47" spans="1:10" ht="12.75">
      <c r="A47" s="73"/>
      <c r="B47" s="73"/>
      <c r="C47" s="73"/>
      <c r="D47" s="73"/>
      <c r="E47" s="73"/>
      <c r="F47" s="73"/>
      <c r="G47" s="73"/>
      <c r="H47" s="73"/>
      <c r="I47" s="73"/>
      <c r="J47" s="73"/>
    </row>
    <row r="48" spans="1:10" ht="12.75">
      <c r="A48" s="73"/>
      <c r="B48" s="73"/>
      <c r="C48" s="73"/>
      <c r="D48" s="73"/>
      <c r="E48" s="73"/>
      <c r="F48" s="73"/>
      <c r="G48" s="73"/>
      <c r="H48" s="73"/>
      <c r="I48" s="73"/>
      <c r="J48" s="73"/>
    </row>
    <row r="49" spans="1:10" ht="12.75">
      <c r="A49" s="73"/>
      <c r="B49" s="73"/>
      <c r="C49" s="73"/>
      <c r="D49" s="73"/>
      <c r="E49" s="73"/>
      <c r="F49" s="73"/>
      <c r="G49" s="73"/>
      <c r="H49" s="73"/>
      <c r="I49" s="73"/>
      <c r="J49" s="73"/>
    </row>
    <row r="50" spans="1:10" ht="12.75">
      <c r="A50" s="73"/>
      <c r="B50" s="73"/>
      <c r="C50" s="73"/>
      <c r="D50" s="73"/>
      <c r="E50" s="73"/>
      <c r="F50" s="73"/>
      <c r="G50" s="73"/>
      <c r="H50" s="73"/>
      <c r="I50" s="73"/>
      <c r="J50" s="73"/>
    </row>
    <row r="54" spans="1:10" ht="12.75">
      <c r="A54" s="73"/>
      <c r="B54" s="73"/>
      <c r="C54" s="73"/>
      <c r="D54" s="73"/>
      <c r="E54" s="73"/>
      <c r="F54" s="73"/>
      <c r="G54" s="73"/>
      <c r="H54" s="73"/>
      <c r="I54" s="73"/>
      <c r="J54" s="73"/>
    </row>
    <row r="55" spans="1:10" ht="12.75">
      <c r="A55" s="73"/>
      <c r="B55" s="73"/>
      <c r="C55" s="73"/>
      <c r="D55" s="73"/>
      <c r="E55" s="73"/>
      <c r="F55" s="73"/>
      <c r="G55" s="73"/>
      <c r="H55" s="73"/>
      <c r="I55" s="73"/>
      <c r="J55" s="73"/>
    </row>
    <row r="56" spans="1:10" ht="12.75">
      <c r="A56" s="73"/>
      <c r="B56" s="73"/>
      <c r="C56" s="73"/>
      <c r="D56" s="73"/>
      <c r="E56" s="73"/>
      <c r="F56" s="73"/>
      <c r="G56" s="73"/>
      <c r="H56" s="73"/>
      <c r="I56" s="73"/>
      <c r="J56" s="73"/>
    </row>
    <row r="57" spans="1:10" ht="12.75">
      <c r="A57" s="73"/>
      <c r="B57" s="73"/>
      <c r="C57" s="73"/>
      <c r="D57" s="73"/>
      <c r="E57" s="73"/>
      <c r="F57" s="73"/>
      <c r="G57" s="73"/>
      <c r="H57" s="73"/>
      <c r="I57" s="73"/>
      <c r="J57" s="73"/>
    </row>
    <row r="58" spans="1:10" ht="12.75">
      <c r="A58" s="73"/>
      <c r="B58" s="73"/>
      <c r="C58" s="73"/>
      <c r="D58" s="73"/>
      <c r="E58" s="73"/>
      <c r="F58" s="73"/>
      <c r="G58" s="73"/>
      <c r="H58" s="73"/>
      <c r="I58" s="73"/>
      <c r="J58" s="73"/>
    </row>
  </sheetData>
  <sheetProtection/>
  <mergeCells count="9">
    <mergeCell ref="A39:J39"/>
    <mergeCell ref="A40:J40"/>
    <mergeCell ref="A23:J23"/>
    <mergeCell ref="A26:J26"/>
    <mergeCell ref="A27:J27"/>
    <mergeCell ref="A28:J28"/>
    <mergeCell ref="A37:J37"/>
    <mergeCell ref="A38:J38"/>
    <mergeCell ref="A24:J2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SheetLayoutView="100" zoomScalePageLayoutView="0" workbookViewId="0" topLeftCell="A7">
      <selection activeCell="A28" sqref="A28:J28"/>
    </sheetView>
  </sheetViews>
  <sheetFormatPr defaultColWidth="9.140625" defaultRowHeight="12.75"/>
  <sheetData>
    <row r="1" spans="1:10" ht="12.75">
      <c r="A1" s="118"/>
      <c r="B1" s="117"/>
      <c r="C1" s="117"/>
      <c r="D1" s="117"/>
      <c r="E1" s="117"/>
      <c r="F1" s="117"/>
      <c r="G1" s="117"/>
      <c r="H1" s="117"/>
      <c r="I1" s="117"/>
      <c r="J1" s="116"/>
    </row>
    <row r="2" spans="1:10" ht="12.75">
      <c r="A2" s="115"/>
      <c r="B2" s="114"/>
      <c r="C2" s="114"/>
      <c r="D2" s="114"/>
      <c r="E2" s="114"/>
      <c r="F2" s="114"/>
      <c r="G2" s="114"/>
      <c r="H2" s="114"/>
      <c r="I2" s="114"/>
      <c r="J2" s="113"/>
    </row>
    <row r="3" spans="1:10" ht="12.75">
      <c r="A3" s="115"/>
      <c r="B3" s="114"/>
      <c r="C3" s="114"/>
      <c r="D3" s="114"/>
      <c r="E3" s="114"/>
      <c r="F3" s="114"/>
      <c r="G3" s="114"/>
      <c r="H3" s="114"/>
      <c r="I3" s="114"/>
      <c r="J3" s="113"/>
    </row>
    <row r="4" spans="1:10" ht="12.75">
      <c r="A4" s="115"/>
      <c r="B4" s="114"/>
      <c r="C4" s="114"/>
      <c r="D4" s="114"/>
      <c r="E4" s="114"/>
      <c r="F4" s="114"/>
      <c r="G4" s="114"/>
      <c r="H4" s="114"/>
      <c r="I4" s="114"/>
      <c r="J4" s="113"/>
    </row>
    <row r="5" spans="1:10" ht="12.75">
      <c r="A5" s="115"/>
      <c r="B5" s="114"/>
      <c r="C5" s="114"/>
      <c r="D5" s="114"/>
      <c r="E5" s="114"/>
      <c r="F5" s="114"/>
      <c r="G5" s="114"/>
      <c r="H5" s="114"/>
      <c r="I5" s="114"/>
      <c r="J5" s="113"/>
    </row>
    <row r="6" spans="1:10" ht="12.75">
      <c r="A6" s="115"/>
      <c r="B6" s="114"/>
      <c r="C6" s="114"/>
      <c r="D6" s="114"/>
      <c r="E6" s="114"/>
      <c r="F6" s="114"/>
      <c r="G6" s="114"/>
      <c r="H6" s="114"/>
      <c r="I6" s="114"/>
      <c r="J6" s="113"/>
    </row>
    <row r="7" spans="1:10" ht="12.75">
      <c r="A7" s="115"/>
      <c r="B7" s="114"/>
      <c r="C7" s="114"/>
      <c r="D7" s="114"/>
      <c r="E7" s="114"/>
      <c r="F7" s="114"/>
      <c r="G7" s="114"/>
      <c r="H7" s="114"/>
      <c r="I7" s="114"/>
      <c r="J7" s="113"/>
    </row>
    <row r="8" spans="1:10" ht="12.75">
      <c r="A8" s="115"/>
      <c r="B8" s="114"/>
      <c r="C8" s="114"/>
      <c r="D8" s="114"/>
      <c r="E8" s="114"/>
      <c r="F8" s="114"/>
      <c r="G8" s="114"/>
      <c r="H8" s="114"/>
      <c r="I8" s="114"/>
      <c r="J8" s="113"/>
    </row>
    <row r="9" spans="1:10" ht="12.75">
      <c r="A9" s="115"/>
      <c r="B9" s="114"/>
      <c r="C9" s="114"/>
      <c r="D9" s="114"/>
      <c r="E9" s="114"/>
      <c r="F9" s="114"/>
      <c r="G9" s="114"/>
      <c r="H9" s="114"/>
      <c r="I9" s="114"/>
      <c r="J9" s="113"/>
    </row>
    <row r="10" spans="1:10" ht="12.75">
      <c r="A10" s="115"/>
      <c r="B10" s="114"/>
      <c r="C10" s="114"/>
      <c r="D10" s="114"/>
      <c r="E10" s="114"/>
      <c r="F10" s="114"/>
      <c r="G10" s="114"/>
      <c r="H10" s="114"/>
      <c r="I10" s="114"/>
      <c r="J10" s="113"/>
    </row>
    <row r="11" spans="1:10" ht="12.75">
      <c r="A11" s="115"/>
      <c r="B11" s="114"/>
      <c r="C11" s="114"/>
      <c r="D11" s="114"/>
      <c r="E11" s="114"/>
      <c r="F11" s="114"/>
      <c r="G11" s="114"/>
      <c r="H11" s="114"/>
      <c r="I11" s="114"/>
      <c r="J11" s="113"/>
    </row>
    <row r="12" spans="1:10" ht="18">
      <c r="A12" s="243" t="s">
        <v>13</v>
      </c>
      <c r="B12" s="244"/>
      <c r="C12" s="244"/>
      <c r="D12" s="244"/>
      <c r="E12" s="244"/>
      <c r="F12" s="244"/>
      <c r="G12" s="244"/>
      <c r="H12" s="244"/>
      <c r="I12" s="244"/>
      <c r="J12" s="245"/>
    </row>
    <row r="13" spans="1:10" ht="12.75">
      <c r="A13" s="115"/>
      <c r="B13" s="114"/>
      <c r="C13" s="114"/>
      <c r="D13" s="114"/>
      <c r="E13" s="114"/>
      <c r="F13" s="114"/>
      <c r="G13" s="114"/>
      <c r="H13" s="114"/>
      <c r="I13" s="114"/>
      <c r="J13" s="113"/>
    </row>
    <row r="14" spans="1:10" ht="12.75">
      <c r="A14" s="246" t="s">
        <v>145</v>
      </c>
      <c r="B14" s="247"/>
      <c r="C14" s="247"/>
      <c r="D14" s="247"/>
      <c r="E14" s="247"/>
      <c r="F14" s="247"/>
      <c r="G14" s="247"/>
      <c r="H14" s="247"/>
      <c r="I14" s="247"/>
      <c r="J14" s="248"/>
    </row>
    <row r="15" spans="1:10" ht="12.75">
      <c r="A15" s="249"/>
      <c r="B15" s="247"/>
      <c r="C15" s="247"/>
      <c r="D15" s="247"/>
      <c r="E15" s="247"/>
      <c r="F15" s="247"/>
      <c r="G15" s="247"/>
      <c r="H15" s="247"/>
      <c r="I15" s="247"/>
      <c r="J15" s="248"/>
    </row>
    <row r="16" spans="1:10" ht="12.75">
      <c r="A16" s="249"/>
      <c r="B16" s="247"/>
      <c r="C16" s="247"/>
      <c r="D16" s="247"/>
      <c r="E16" s="247"/>
      <c r="F16" s="247"/>
      <c r="G16" s="247"/>
      <c r="H16" s="247"/>
      <c r="I16" s="247"/>
      <c r="J16" s="248"/>
    </row>
    <row r="17" spans="1:10" ht="12.75">
      <c r="A17" s="249"/>
      <c r="B17" s="247"/>
      <c r="C17" s="247"/>
      <c r="D17" s="247"/>
      <c r="E17" s="247"/>
      <c r="F17" s="247"/>
      <c r="G17" s="247"/>
      <c r="H17" s="247"/>
      <c r="I17" s="247"/>
      <c r="J17" s="248"/>
    </row>
    <row r="18" spans="1:10" ht="12.75">
      <c r="A18" s="249"/>
      <c r="B18" s="247"/>
      <c r="C18" s="247"/>
      <c r="D18" s="247"/>
      <c r="E18" s="247"/>
      <c r="F18" s="247"/>
      <c r="G18" s="247"/>
      <c r="H18" s="247"/>
      <c r="I18" s="247"/>
      <c r="J18" s="248"/>
    </row>
    <row r="19" spans="1:10" ht="12.75">
      <c r="A19" s="249"/>
      <c r="B19" s="247"/>
      <c r="C19" s="247"/>
      <c r="D19" s="247"/>
      <c r="E19" s="247"/>
      <c r="F19" s="247"/>
      <c r="G19" s="247"/>
      <c r="H19" s="247"/>
      <c r="I19" s="247"/>
      <c r="J19" s="248"/>
    </row>
    <row r="20" spans="1:10" ht="12.75">
      <c r="A20" s="249"/>
      <c r="B20" s="247"/>
      <c r="C20" s="247"/>
      <c r="D20" s="247"/>
      <c r="E20" s="247"/>
      <c r="F20" s="247"/>
      <c r="G20" s="247"/>
      <c r="H20" s="247"/>
      <c r="I20" s="247"/>
      <c r="J20" s="248"/>
    </row>
    <row r="21" spans="1:10" ht="12.75">
      <c r="A21" s="249"/>
      <c r="B21" s="247"/>
      <c r="C21" s="247"/>
      <c r="D21" s="247"/>
      <c r="E21" s="247"/>
      <c r="F21" s="247"/>
      <c r="G21" s="247"/>
      <c r="H21" s="247"/>
      <c r="I21" s="247"/>
      <c r="J21" s="248"/>
    </row>
    <row r="22" spans="1:10" ht="12.75">
      <c r="A22" s="249"/>
      <c r="B22" s="247"/>
      <c r="C22" s="247"/>
      <c r="D22" s="247"/>
      <c r="E22" s="247"/>
      <c r="F22" s="247"/>
      <c r="G22" s="247"/>
      <c r="H22" s="247"/>
      <c r="I22" s="247"/>
      <c r="J22" s="248"/>
    </row>
    <row r="23" spans="1:10" ht="12.75">
      <c r="A23" s="249"/>
      <c r="B23" s="247"/>
      <c r="C23" s="247"/>
      <c r="D23" s="247"/>
      <c r="E23" s="247"/>
      <c r="F23" s="247"/>
      <c r="G23" s="247"/>
      <c r="H23" s="247"/>
      <c r="I23" s="247"/>
      <c r="J23" s="248"/>
    </row>
    <row r="24" spans="1:10" ht="12.75">
      <c r="A24" s="249"/>
      <c r="B24" s="247"/>
      <c r="C24" s="247"/>
      <c r="D24" s="247"/>
      <c r="E24" s="247"/>
      <c r="F24" s="247"/>
      <c r="G24" s="247"/>
      <c r="H24" s="247"/>
      <c r="I24" s="247"/>
      <c r="J24" s="248"/>
    </row>
    <row r="25" spans="1:10" ht="12.75">
      <c r="A25" s="249"/>
      <c r="B25" s="247"/>
      <c r="C25" s="247"/>
      <c r="D25" s="247"/>
      <c r="E25" s="247"/>
      <c r="F25" s="247"/>
      <c r="G25" s="247"/>
      <c r="H25" s="247"/>
      <c r="I25" s="247"/>
      <c r="J25" s="248"/>
    </row>
    <row r="26" spans="1:10" ht="12.75">
      <c r="A26" s="249"/>
      <c r="B26" s="247"/>
      <c r="C26" s="247"/>
      <c r="D26" s="247"/>
      <c r="E26" s="247"/>
      <c r="F26" s="247"/>
      <c r="G26" s="247"/>
      <c r="H26" s="247"/>
      <c r="I26" s="247"/>
      <c r="J26" s="248"/>
    </row>
    <row r="27" spans="1:10" ht="12.75">
      <c r="A27" s="249"/>
      <c r="B27" s="247"/>
      <c r="C27" s="247"/>
      <c r="D27" s="247"/>
      <c r="E27" s="247"/>
      <c r="F27" s="247"/>
      <c r="G27" s="247"/>
      <c r="H27" s="247"/>
      <c r="I27" s="247"/>
      <c r="J27" s="248"/>
    </row>
    <row r="28" spans="1:10" ht="12.75">
      <c r="A28" s="250" t="s">
        <v>211</v>
      </c>
      <c r="B28" s="251"/>
      <c r="C28" s="251"/>
      <c r="D28" s="251"/>
      <c r="E28" s="251"/>
      <c r="F28" s="251"/>
      <c r="G28" s="251"/>
      <c r="H28" s="251"/>
      <c r="I28" s="251"/>
      <c r="J28" s="252"/>
    </row>
    <row r="29" spans="1:10" ht="12.75">
      <c r="A29" s="97"/>
      <c r="B29" s="95"/>
      <c r="C29" s="96"/>
      <c r="D29" s="96"/>
      <c r="E29" s="96"/>
      <c r="F29" s="95"/>
      <c r="G29" s="95"/>
      <c r="H29" s="114"/>
      <c r="I29" s="114"/>
      <c r="J29" s="113"/>
    </row>
    <row r="30" spans="1:10" ht="12.75">
      <c r="A30" s="97"/>
      <c r="B30" s="95"/>
      <c r="C30" s="96"/>
      <c r="D30" s="96"/>
      <c r="E30" s="96"/>
      <c r="F30" s="95"/>
      <c r="G30" s="95"/>
      <c r="H30" s="114"/>
      <c r="I30" s="114"/>
      <c r="J30" s="113"/>
    </row>
    <row r="31" spans="1:10" ht="12.75">
      <c r="A31" s="97"/>
      <c r="B31" s="95"/>
      <c r="C31" s="96"/>
      <c r="D31" s="96"/>
      <c r="E31" s="96"/>
      <c r="F31" s="95"/>
      <c r="G31" s="95"/>
      <c r="H31" s="114"/>
      <c r="I31" s="114"/>
      <c r="J31" s="113"/>
    </row>
    <row r="32" spans="1:10" ht="12.75">
      <c r="A32" s="97"/>
      <c r="B32" s="95"/>
      <c r="C32" s="96"/>
      <c r="D32" s="96"/>
      <c r="E32" s="96"/>
      <c r="F32" s="95"/>
      <c r="G32" s="95"/>
      <c r="H32" s="114"/>
      <c r="I32" s="114"/>
      <c r="J32" s="113"/>
    </row>
    <row r="33" spans="1:10" ht="12.75">
      <c r="A33" s="97"/>
      <c r="B33" s="95"/>
      <c r="C33" s="96"/>
      <c r="D33" s="96"/>
      <c r="E33" s="96"/>
      <c r="F33" s="95"/>
      <c r="G33" s="95"/>
      <c r="H33" s="114"/>
      <c r="I33" s="114"/>
      <c r="J33" s="113"/>
    </row>
    <row r="34" spans="1:10" ht="12.75">
      <c r="A34" s="97"/>
      <c r="B34" s="95"/>
      <c r="C34" s="96"/>
      <c r="D34" s="96"/>
      <c r="E34" s="96"/>
      <c r="F34" s="95"/>
      <c r="G34" s="95"/>
      <c r="H34" s="114"/>
      <c r="I34" s="114"/>
      <c r="J34" s="113"/>
    </row>
    <row r="35" spans="1:10" ht="12.75">
      <c r="A35" s="97"/>
      <c r="B35" s="95"/>
      <c r="C35" s="96"/>
      <c r="D35" s="96"/>
      <c r="E35" s="96"/>
      <c r="F35" s="95"/>
      <c r="G35" s="95"/>
      <c r="H35" s="114"/>
      <c r="I35" s="114"/>
      <c r="J35" s="113"/>
    </row>
    <row r="36" spans="1:10" ht="12.75">
      <c r="A36" s="97"/>
      <c r="B36" s="95"/>
      <c r="C36" s="96"/>
      <c r="D36" s="96"/>
      <c r="E36" s="96"/>
      <c r="F36" s="95"/>
      <c r="G36" s="95"/>
      <c r="H36" s="114"/>
      <c r="I36" s="114"/>
      <c r="J36" s="113"/>
    </row>
    <row r="37" spans="1:10" ht="12.75">
      <c r="A37" s="253" t="s">
        <v>7</v>
      </c>
      <c r="B37" s="254"/>
      <c r="C37" s="254"/>
      <c r="D37" s="254"/>
      <c r="E37" s="254"/>
      <c r="F37" s="254"/>
      <c r="G37" s="254"/>
      <c r="H37" s="254"/>
      <c r="I37" s="254"/>
      <c r="J37" s="255"/>
    </row>
    <row r="38" spans="1:10" ht="12.75">
      <c r="A38" s="240" t="s">
        <v>6</v>
      </c>
      <c r="B38" s="241"/>
      <c r="C38" s="241"/>
      <c r="D38" s="241"/>
      <c r="E38" s="241"/>
      <c r="F38" s="241"/>
      <c r="G38" s="241"/>
      <c r="H38" s="241"/>
      <c r="I38" s="241"/>
      <c r="J38" s="242"/>
    </row>
    <row r="39" spans="1:10" ht="12.75">
      <c r="A39" s="240" t="s">
        <v>5</v>
      </c>
      <c r="B39" s="241"/>
      <c r="C39" s="241"/>
      <c r="D39" s="241"/>
      <c r="E39" s="241"/>
      <c r="F39" s="241"/>
      <c r="G39" s="241"/>
      <c r="H39" s="241"/>
      <c r="I39" s="241"/>
      <c r="J39" s="242"/>
    </row>
    <row r="40" spans="1:10" ht="12.75">
      <c r="A40" s="240" t="s">
        <v>4</v>
      </c>
      <c r="B40" s="241"/>
      <c r="C40" s="241"/>
      <c r="D40" s="241"/>
      <c r="E40" s="241"/>
      <c r="F40" s="241"/>
      <c r="G40" s="241"/>
      <c r="H40" s="241"/>
      <c r="I40" s="241"/>
      <c r="J40" s="242"/>
    </row>
    <row r="41" spans="1:10" ht="12.75">
      <c r="A41" s="115"/>
      <c r="B41" s="114"/>
      <c r="C41" s="114"/>
      <c r="D41" s="114"/>
      <c r="E41" s="114"/>
      <c r="F41" s="114"/>
      <c r="G41" s="114"/>
      <c r="H41" s="114"/>
      <c r="I41" s="114"/>
      <c r="J41" s="113"/>
    </row>
    <row r="42" spans="1:10" ht="12.75">
      <c r="A42" s="115"/>
      <c r="B42" s="114"/>
      <c r="C42" s="114"/>
      <c r="D42" s="114"/>
      <c r="E42" s="114"/>
      <c r="F42" s="114"/>
      <c r="G42" s="114"/>
      <c r="H42" s="114"/>
      <c r="I42" s="114"/>
      <c r="J42" s="113"/>
    </row>
    <row r="43" spans="1:10" ht="12.75">
      <c r="A43" s="115"/>
      <c r="B43" s="114"/>
      <c r="C43" s="114"/>
      <c r="D43" s="114"/>
      <c r="E43" s="114"/>
      <c r="F43" s="114"/>
      <c r="G43" s="114"/>
      <c r="H43" s="114"/>
      <c r="I43" s="114"/>
      <c r="J43" s="113"/>
    </row>
    <row r="44" spans="1:10" ht="12.75">
      <c r="A44" s="115"/>
      <c r="B44" s="114"/>
      <c r="C44" s="114"/>
      <c r="D44" s="114"/>
      <c r="E44" s="114"/>
      <c r="F44" s="114"/>
      <c r="G44" s="114"/>
      <c r="H44" s="114"/>
      <c r="I44" s="114"/>
      <c r="J44" s="113"/>
    </row>
    <row r="45" spans="1:10" ht="12.75">
      <c r="A45" s="115"/>
      <c r="B45" s="114"/>
      <c r="C45" s="114"/>
      <c r="D45" s="114"/>
      <c r="E45" s="114"/>
      <c r="F45" s="114"/>
      <c r="G45" s="114"/>
      <c r="H45" s="114"/>
      <c r="I45" s="114"/>
      <c r="J45" s="113"/>
    </row>
    <row r="46" spans="1:10" ht="12.75">
      <c r="A46" s="115"/>
      <c r="B46" s="114"/>
      <c r="C46" s="114"/>
      <c r="D46" s="114"/>
      <c r="E46" s="114"/>
      <c r="F46" s="114"/>
      <c r="G46" s="114"/>
      <c r="H46" s="114"/>
      <c r="I46" s="114"/>
      <c r="J46" s="113"/>
    </row>
    <row r="47" spans="1:10" ht="12.75">
      <c r="A47" s="115"/>
      <c r="B47" s="114"/>
      <c r="C47" s="114"/>
      <c r="D47" s="114"/>
      <c r="E47" s="114"/>
      <c r="F47" s="114"/>
      <c r="G47" s="114"/>
      <c r="H47" s="114"/>
      <c r="I47" s="114"/>
      <c r="J47" s="113"/>
    </row>
    <row r="48" spans="1:10" ht="12.75">
      <c r="A48" s="115"/>
      <c r="B48" s="114"/>
      <c r="C48" s="114"/>
      <c r="D48" s="114"/>
      <c r="E48" s="114"/>
      <c r="F48" s="114"/>
      <c r="G48" s="114"/>
      <c r="H48" s="114"/>
      <c r="I48" s="114"/>
      <c r="J48" s="113"/>
    </row>
    <row r="49" spans="1:10" ht="12.75">
      <c r="A49" s="115"/>
      <c r="B49" s="114"/>
      <c r="C49" s="114"/>
      <c r="D49" s="114"/>
      <c r="E49" s="114"/>
      <c r="F49" s="114"/>
      <c r="G49" s="114"/>
      <c r="H49" s="114"/>
      <c r="I49" s="114"/>
      <c r="J49" s="113"/>
    </row>
    <row r="50" spans="1:10" ht="12.75">
      <c r="A50" s="115"/>
      <c r="B50" s="114"/>
      <c r="C50" s="114"/>
      <c r="D50" s="114"/>
      <c r="E50" s="114"/>
      <c r="F50" s="114"/>
      <c r="G50" s="114"/>
      <c r="H50" s="114"/>
      <c r="I50" s="114"/>
      <c r="J50" s="113"/>
    </row>
    <row r="51" spans="1:10" ht="12.75">
      <c r="A51" s="115"/>
      <c r="B51" s="114"/>
      <c r="C51" s="114"/>
      <c r="D51" s="114"/>
      <c r="E51" s="114"/>
      <c r="F51" s="114"/>
      <c r="G51" s="114"/>
      <c r="H51" s="114"/>
      <c r="I51" s="114"/>
      <c r="J51" s="113"/>
    </row>
    <row r="52" spans="1:10" ht="12.75">
      <c r="A52" s="115"/>
      <c r="B52" s="114"/>
      <c r="C52" s="114"/>
      <c r="D52" s="114"/>
      <c r="E52" s="114"/>
      <c r="F52" s="114"/>
      <c r="G52" s="114"/>
      <c r="H52" s="114"/>
      <c r="I52" s="114"/>
      <c r="J52" s="113"/>
    </row>
    <row r="53" spans="1:10" ht="12.75">
      <c r="A53" s="115"/>
      <c r="B53" s="114"/>
      <c r="C53" s="114"/>
      <c r="D53" s="114"/>
      <c r="E53" s="114"/>
      <c r="F53" s="114"/>
      <c r="G53" s="114"/>
      <c r="H53" s="114"/>
      <c r="I53" s="114"/>
      <c r="J53" s="113"/>
    </row>
    <row r="54" spans="1:10" ht="12.75">
      <c r="A54" s="115"/>
      <c r="B54" s="114"/>
      <c r="C54" s="114"/>
      <c r="D54" s="114"/>
      <c r="E54" s="114"/>
      <c r="F54" s="114"/>
      <c r="G54" s="114"/>
      <c r="H54" s="114"/>
      <c r="I54" s="114"/>
      <c r="J54" s="113"/>
    </row>
    <row r="55" spans="1:10" ht="12.75">
      <c r="A55" s="115"/>
      <c r="B55" s="114"/>
      <c r="C55" s="114"/>
      <c r="D55" s="114"/>
      <c r="E55" s="114"/>
      <c r="F55" s="114"/>
      <c r="G55" s="114"/>
      <c r="H55" s="114"/>
      <c r="I55" s="114"/>
      <c r="J55" s="113"/>
    </row>
    <row r="56" spans="1:10" ht="12.75">
      <c r="A56" s="115"/>
      <c r="B56" s="114"/>
      <c r="C56" s="114"/>
      <c r="D56" s="114"/>
      <c r="E56" s="114"/>
      <c r="F56" s="114"/>
      <c r="G56" s="114"/>
      <c r="H56" s="114"/>
      <c r="I56" s="114"/>
      <c r="J56" s="113"/>
    </row>
    <row r="57" spans="1:10" ht="12.75">
      <c r="A57" s="115"/>
      <c r="B57" s="114"/>
      <c r="C57" s="114"/>
      <c r="D57" s="114"/>
      <c r="E57" s="114"/>
      <c r="F57" s="114"/>
      <c r="G57" s="114"/>
      <c r="H57" s="114"/>
      <c r="I57" s="114"/>
      <c r="J57" s="113"/>
    </row>
    <row r="58" spans="1:10" ht="13.5" thickBot="1">
      <c r="A58" s="112"/>
      <c r="B58" s="111"/>
      <c r="C58" s="111"/>
      <c r="D58" s="111"/>
      <c r="E58" s="111"/>
      <c r="F58" s="111"/>
      <c r="G58" s="111"/>
      <c r="H58" s="111"/>
      <c r="I58" s="111"/>
      <c r="J58" s="110"/>
    </row>
  </sheetData>
  <sheetProtection/>
  <mergeCells count="7">
    <mergeCell ref="A40:J40"/>
    <mergeCell ref="A12:J12"/>
    <mergeCell ref="A14:J27"/>
    <mergeCell ref="A28:J28"/>
    <mergeCell ref="A37:J37"/>
    <mergeCell ref="A38:J38"/>
    <mergeCell ref="A39:J39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90" zoomScaleSheetLayoutView="90" zoomScalePageLayoutView="0" workbookViewId="0" topLeftCell="A7">
      <selection activeCell="A28" sqref="A28:J28"/>
    </sheetView>
  </sheetViews>
  <sheetFormatPr defaultColWidth="9.140625" defaultRowHeight="12.75"/>
  <cols>
    <col min="1" max="2" width="9.140625" style="88" customWidth="1"/>
    <col min="3" max="3" width="10.140625" style="88" customWidth="1"/>
    <col min="4" max="16384" width="9.140625" style="88" customWidth="1"/>
  </cols>
  <sheetData>
    <row r="1" spans="1:10" ht="12.75">
      <c r="A1" s="107"/>
      <c r="B1" s="106"/>
      <c r="C1" s="106"/>
      <c r="D1" s="106"/>
      <c r="E1" s="106"/>
      <c r="F1" s="106"/>
      <c r="G1" s="106"/>
      <c r="H1" s="106"/>
      <c r="I1" s="106"/>
      <c r="J1" s="105"/>
    </row>
    <row r="2" spans="1:10" ht="12.75">
      <c r="A2" s="94"/>
      <c r="B2" s="93"/>
      <c r="C2" s="93"/>
      <c r="D2" s="93"/>
      <c r="E2" s="93"/>
      <c r="F2" s="93"/>
      <c r="G2" s="93"/>
      <c r="H2" s="93"/>
      <c r="I2" s="93"/>
      <c r="J2" s="92"/>
    </row>
    <row r="3" spans="1:10" ht="12.75">
      <c r="A3" s="94"/>
      <c r="B3" s="93"/>
      <c r="C3" s="93"/>
      <c r="D3" s="93"/>
      <c r="E3" s="93"/>
      <c r="F3" s="93"/>
      <c r="G3" s="93"/>
      <c r="H3" s="93"/>
      <c r="I3" s="93"/>
      <c r="J3" s="92"/>
    </row>
    <row r="4" spans="1:10" ht="12.75">
      <c r="A4" s="94"/>
      <c r="B4" s="93"/>
      <c r="C4" s="93"/>
      <c r="D4" s="93"/>
      <c r="E4" s="93"/>
      <c r="F4" s="93"/>
      <c r="G4" s="93"/>
      <c r="H4" s="93"/>
      <c r="I4" s="93"/>
      <c r="J4" s="92"/>
    </row>
    <row r="5" spans="1:10" ht="12.75">
      <c r="A5" s="94"/>
      <c r="B5" s="93"/>
      <c r="C5" s="93"/>
      <c r="D5" s="93"/>
      <c r="E5" s="93"/>
      <c r="F5" s="93"/>
      <c r="G5" s="93"/>
      <c r="H5" s="93"/>
      <c r="I5" s="93"/>
      <c r="J5" s="92"/>
    </row>
    <row r="6" spans="1:10" ht="12.75">
      <c r="A6" s="94"/>
      <c r="B6" s="93"/>
      <c r="C6" s="93"/>
      <c r="D6" s="93"/>
      <c r="E6" s="93"/>
      <c r="F6" s="93"/>
      <c r="G6" s="93"/>
      <c r="H6" s="93"/>
      <c r="I6" s="93"/>
      <c r="J6" s="92"/>
    </row>
    <row r="7" spans="1:10" ht="12.75">
      <c r="A7" s="94"/>
      <c r="B7" s="93"/>
      <c r="C7" s="93"/>
      <c r="D7" s="93"/>
      <c r="E7" s="93"/>
      <c r="F7" s="93"/>
      <c r="G7" s="93"/>
      <c r="H7" s="93"/>
      <c r="I7" s="93"/>
      <c r="J7" s="92"/>
    </row>
    <row r="8" spans="1:10" ht="12.75">
      <c r="A8" s="94"/>
      <c r="B8" s="93"/>
      <c r="C8" s="93"/>
      <c r="D8" s="93"/>
      <c r="E8" s="93"/>
      <c r="F8" s="93"/>
      <c r="G8" s="93"/>
      <c r="H8" s="93"/>
      <c r="I8" s="93"/>
      <c r="J8" s="92"/>
    </row>
    <row r="9" spans="1:10" ht="12.75">
      <c r="A9" s="94"/>
      <c r="B9" s="93"/>
      <c r="C9" s="93"/>
      <c r="D9" s="93"/>
      <c r="E9" s="93"/>
      <c r="F9" s="93"/>
      <c r="G9" s="93"/>
      <c r="H9" s="93"/>
      <c r="I9" s="93"/>
      <c r="J9" s="92"/>
    </row>
    <row r="10" spans="1:10" ht="12.75">
      <c r="A10" s="94"/>
      <c r="B10" s="93"/>
      <c r="C10" s="93"/>
      <c r="D10" s="93"/>
      <c r="E10" s="93"/>
      <c r="F10" s="93"/>
      <c r="G10" s="93"/>
      <c r="H10" s="93"/>
      <c r="I10" s="93"/>
      <c r="J10" s="92"/>
    </row>
    <row r="11" spans="1:10" ht="18">
      <c r="A11" s="256" t="s">
        <v>10</v>
      </c>
      <c r="B11" s="257"/>
      <c r="C11" s="257"/>
      <c r="D11" s="257"/>
      <c r="E11" s="257"/>
      <c r="F11" s="257"/>
      <c r="G11" s="257"/>
      <c r="H11" s="257"/>
      <c r="I11" s="257"/>
      <c r="J11" s="258"/>
    </row>
    <row r="12" spans="1:10" ht="15.75">
      <c r="A12" s="259"/>
      <c r="B12" s="260"/>
      <c r="C12" s="260"/>
      <c r="D12" s="260"/>
      <c r="E12" s="260"/>
      <c r="F12" s="260"/>
      <c r="G12" s="260"/>
      <c r="H12" s="260"/>
      <c r="I12" s="260"/>
      <c r="J12" s="261"/>
    </row>
    <row r="13" spans="1:10" ht="12.75">
      <c r="A13" s="94"/>
      <c r="B13" s="93"/>
      <c r="C13" s="93"/>
      <c r="D13" s="93"/>
      <c r="E13" s="93"/>
      <c r="F13" s="93"/>
      <c r="G13" s="93"/>
      <c r="H13" s="93"/>
      <c r="I13" s="93"/>
      <c r="J13" s="92"/>
    </row>
    <row r="14" spans="1:10" ht="14.25">
      <c r="A14" s="101"/>
      <c r="B14" s="100" t="s">
        <v>112</v>
      </c>
      <c r="C14" s="100"/>
      <c r="D14" s="100"/>
      <c r="E14" s="100"/>
      <c r="F14" s="100"/>
      <c r="G14" s="100"/>
      <c r="H14" s="100"/>
      <c r="I14" s="100"/>
      <c r="J14" s="99"/>
    </row>
    <row r="15" spans="1:10" ht="14.25">
      <c r="A15" s="98" t="s">
        <v>9</v>
      </c>
      <c r="B15" s="100"/>
      <c r="C15" s="100"/>
      <c r="D15" s="100"/>
      <c r="E15" s="100"/>
      <c r="F15" s="100"/>
      <c r="G15" s="100"/>
      <c r="H15" s="100"/>
      <c r="I15" s="100"/>
      <c r="J15" s="99"/>
    </row>
    <row r="16" spans="1:10" ht="14.25">
      <c r="A16" s="98"/>
      <c r="B16" s="100"/>
      <c r="C16" s="100"/>
      <c r="D16" s="100"/>
      <c r="E16" s="100"/>
      <c r="F16" s="100"/>
      <c r="G16" s="100"/>
      <c r="H16" s="100"/>
      <c r="I16" s="100"/>
      <c r="J16" s="99"/>
    </row>
    <row r="17" spans="1:10" ht="12.75">
      <c r="A17" s="262" t="s">
        <v>27</v>
      </c>
      <c r="B17" s="263"/>
      <c r="C17" s="263"/>
      <c r="D17" s="263"/>
      <c r="E17" s="263"/>
      <c r="F17" s="263"/>
      <c r="G17" s="263"/>
      <c r="H17" s="263"/>
      <c r="I17" s="263"/>
      <c r="J17" s="264"/>
    </row>
    <row r="18" spans="1:10" ht="12.75">
      <c r="A18" s="262"/>
      <c r="B18" s="263"/>
      <c r="C18" s="263"/>
      <c r="D18" s="263"/>
      <c r="E18" s="263"/>
      <c r="F18" s="263"/>
      <c r="G18" s="263"/>
      <c r="H18" s="263"/>
      <c r="I18" s="263"/>
      <c r="J18" s="264"/>
    </row>
    <row r="19" spans="1:10" ht="24.75" customHeight="1">
      <c r="A19" s="265" t="s">
        <v>146</v>
      </c>
      <c r="B19" s="266"/>
      <c r="C19" s="266"/>
      <c r="D19" s="267" t="s">
        <v>147</v>
      </c>
      <c r="E19" s="267"/>
      <c r="F19" s="267"/>
      <c r="G19" s="267"/>
      <c r="H19" s="267"/>
      <c r="I19" s="268"/>
      <c r="J19" s="269"/>
    </row>
    <row r="20" spans="1:10" ht="21.75" customHeight="1">
      <c r="A20" s="265"/>
      <c r="B20" s="266"/>
      <c r="C20" s="266"/>
      <c r="D20" s="267"/>
      <c r="E20" s="267"/>
      <c r="F20" s="267"/>
      <c r="G20" s="267"/>
      <c r="H20" s="267"/>
      <c r="I20" s="268"/>
      <c r="J20" s="269"/>
    </row>
    <row r="21" spans="1:10" ht="12.75" customHeight="1">
      <c r="A21" s="265"/>
      <c r="B21" s="266"/>
      <c r="C21" s="266"/>
      <c r="D21" s="270"/>
      <c r="E21" s="270"/>
      <c r="F21" s="270"/>
      <c r="G21" s="270"/>
      <c r="H21" s="270"/>
      <c r="I21" s="268"/>
      <c r="J21" s="269"/>
    </row>
    <row r="22" spans="1:10" ht="12.75" customHeight="1">
      <c r="A22" s="265"/>
      <c r="B22" s="266"/>
      <c r="C22" s="266"/>
      <c r="D22" s="270"/>
      <c r="E22" s="270"/>
      <c r="F22" s="270"/>
      <c r="G22" s="270"/>
      <c r="H22" s="270"/>
      <c r="I22" s="268"/>
      <c r="J22" s="269"/>
    </row>
    <row r="23" spans="1:10" ht="14.25">
      <c r="A23" s="98"/>
      <c r="B23" s="100"/>
      <c r="C23" s="100"/>
      <c r="D23" s="100"/>
      <c r="E23" s="100"/>
      <c r="F23" s="100"/>
      <c r="G23" s="100"/>
      <c r="H23" s="100"/>
      <c r="I23" s="100"/>
      <c r="J23" s="99"/>
    </row>
    <row r="24" spans="1:10" ht="14.25">
      <c r="A24" s="98" t="s">
        <v>8</v>
      </c>
      <c r="B24" s="93"/>
      <c r="C24" s="93"/>
      <c r="D24" s="93"/>
      <c r="E24" s="93"/>
      <c r="F24" s="93"/>
      <c r="G24" s="93"/>
      <c r="H24" s="93"/>
      <c r="I24" s="93"/>
      <c r="J24" s="92"/>
    </row>
    <row r="25" spans="1:10" ht="12.75">
      <c r="A25" s="97"/>
      <c r="B25" s="95"/>
      <c r="C25" s="96"/>
      <c r="D25" s="96"/>
      <c r="E25" s="96"/>
      <c r="F25" s="95"/>
      <c r="G25" s="95"/>
      <c r="H25" s="93"/>
      <c r="I25" s="93"/>
      <c r="J25" s="92"/>
    </row>
    <row r="26" spans="1:10" ht="12.75">
      <c r="A26" s="97"/>
      <c r="B26" s="95"/>
      <c r="C26" s="96"/>
      <c r="D26" s="96"/>
      <c r="E26" s="96"/>
      <c r="F26" s="95"/>
      <c r="G26" s="95"/>
      <c r="H26" s="93"/>
      <c r="I26" s="93"/>
      <c r="J26" s="92"/>
    </row>
    <row r="27" spans="1:10" ht="12.75">
      <c r="A27" s="97"/>
      <c r="B27" s="95"/>
      <c r="C27" s="96"/>
      <c r="D27" s="96"/>
      <c r="E27" s="96"/>
      <c r="F27" s="95"/>
      <c r="G27" s="95"/>
      <c r="H27" s="93"/>
      <c r="I27" s="93"/>
      <c r="J27" s="92"/>
    </row>
    <row r="28" spans="1:10" ht="12.75">
      <c r="A28" s="250" t="s">
        <v>211</v>
      </c>
      <c r="B28" s="251"/>
      <c r="C28" s="251"/>
      <c r="D28" s="251"/>
      <c r="E28" s="251"/>
      <c r="F28" s="251"/>
      <c r="G28" s="251"/>
      <c r="H28" s="251"/>
      <c r="I28" s="251"/>
      <c r="J28" s="252"/>
    </row>
    <row r="29" spans="1:10" ht="12.75">
      <c r="A29" s="97"/>
      <c r="B29" s="95"/>
      <c r="C29" s="96"/>
      <c r="D29" s="96"/>
      <c r="E29" s="96"/>
      <c r="F29" s="95"/>
      <c r="G29" s="95"/>
      <c r="H29" s="93"/>
      <c r="I29" s="93"/>
      <c r="J29" s="92"/>
    </row>
    <row r="30" spans="1:10" ht="12.75">
      <c r="A30" s="97"/>
      <c r="B30" s="95"/>
      <c r="C30" s="96"/>
      <c r="D30" s="96"/>
      <c r="E30" s="96"/>
      <c r="F30" s="95"/>
      <c r="G30" s="95"/>
      <c r="H30" s="93"/>
      <c r="I30" s="93"/>
      <c r="J30" s="92"/>
    </row>
    <row r="31" spans="1:10" ht="12.75">
      <c r="A31" s="97"/>
      <c r="B31" s="95"/>
      <c r="C31" s="96"/>
      <c r="D31" s="96"/>
      <c r="E31" s="96"/>
      <c r="F31" s="95"/>
      <c r="G31" s="95"/>
      <c r="H31" s="93"/>
      <c r="I31" s="93"/>
      <c r="J31" s="92"/>
    </row>
    <row r="32" spans="1:10" ht="12.75">
      <c r="A32" s="97"/>
      <c r="B32" s="95"/>
      <c r="C32" s="96"/>
      <c r="D32" s="96"/>
      <c r="E32" s="96"/>
      <c r="F32" s="95"/>
      <c r="G32" s="95"/>
      <c r="H32" s="93"/>
      <c r="I32" s="93"/>
      <c r="J32" s="92"/>
    </row>
    <row r="33" spans="1:10" ht="12.75">
      <c r="A33" s="253" t="s">
        <v>7</v>
      </c>
      <c r="B33" s="254"/>
      <c r="C33" s="254"/>
      <c r="D33" s="254"/>
      <c r="E33" s="254"/>
      <c r="F33" s="254"/>
      <c r="G33" s="254"/>
      <c r="H33" s="254"/>
      <c r="I33" s="254"/>
      <c r="J33" s="255"/>
    </row>
    <row r="34" spans="1:10" ht="12.75">
      <c r="A34" s="240" t="s">
        <v>6</v>
      </c>
      <c r="B34" s="241"/>
      <c r="C34" s="241"/>
      <c r="D34" s="241"/>
      <c r="E34" s="241"/>
      <c r="F34" s="241"/>
      <c r="G34" s="241"/>
      <c r="H34" s="241"/>
      <c r="I34" s="241"/>
      <c r="J34" s="242"/>
    </row>
    <row r="35" spans="1:10" ht="12.75">
      <c r="A35" s="240" t="s">
        <v>5</v>
      </c>
      <c r="B35" s="241"/>
      <c r="C35" s="241"/>
      <c r="D35" s="241"/>
      <c r="E35" s="241"/>
      <c r="F35" s="241"/>
      <c r="G35" s="241"/>
      <c r="H35" s="241"/>
      <c r="I35" s="241"/>
      <c r="J35" s="242"/>
    </row>
    <row r="36" spans="1:10" ht="12.75">
      <c r="A36" s="240" t="s">
        <v>4</v>
      </c>
      <c r="B36" s="241"/>
      <c r="C36" s="241"/>
      <c r="D36" s="241"/>
      <c r="E36" s="241"/>
      <c r="F36" s="241"/>
      <c r="G36" s="241"/>
      <c r="H36" s="241"/>
      <c r="I36" s="241"/>
      <c r="J36" s="242"/>
    </row>
    <row r="37" spans="1:10" ht="12.75">
      <c r="A37" s="94"/>
      <c r="B37" s="93"/>
      <c r="C37" s="93"/>
      <c r="D37" s="93"/>
      <c r="E37" s="93"/>
      <c r="F37" s="93"/>
      <c r="G37" s="93"/>
      <c r="H37" s="93"/>
      <c r="I37" s="93"/>
      <c r="J37" s="92"/>
    </row>
    <row r="38" spans="1:10" ht="12.75">
      <c r="A38" s="94"/>
      <c r="B38" s="93"/>
      <c r="C38" s="93"/>
      <c r="D38" s="93"/>
      <c r="E38" s="93"/>
      <c r="F38" s="93"/>
      <c r="G38" s="93"/>
      <c r="H38" s="93"/>
      <c r="I38" s="93"/>
      <c r="J38" s="92"/>
    </row>
    <row r="39" spans="1:10" ht="12.75">
      <c r="A39" s="94"/>
      <c r="B39" s="93"/>
      <c r="C39" s="93"/>
      <c r="D39" s="93"/>
      <c r="E39" s="93"/>
      <c r="F39" s="93"/>
      <c r="G39" s="93"/>
      <c r="H39" s="93"/>
      <c r="I39" s="93"/>
      <c r="J39" s="92"/>
    </row>
    <row r="40" spans="1:10" ht="12.75">
      <c r="A40" s="94"/>
      <c r="B40" s="93"/>
      <c r="C40" s="93"/>
      <c r="D40" s="93"/>
      <c r="E40" s="93"/>
      <c r="F40" s="93"/>
      <c r="G40" s="93"/>
      <c r="H40" s="93"/>
      <c r="I40" s="93"/>
      <c r="J40" s="92"/>
    </row>
    <row r="41" spans="1:10" ht="12.75">
      <c r="A41" s="94"/>
      <c r="B41" s="93"/>
      <c r="C41" s="93"/>
      <c r="D41" s="93"/>
      <c r="E41" s="93"/>
      <c r="F41" s="93"/>
      <c r="G41" s="93"/>
      <c r="H41" s="93"/>
      <c r="I41" s="93"/>
      <c r="J41" s="92"/>
    </row>
    <row r="42" spans="1:10" ht="12.75">
      <c r="A42" s="94"/>
      <c r="B42" s="93"/>
      <c r="C42" s="93"/>
      <c r="D42" s="93"/>
      <c r="E42" s="93"/>
      <c r="F42" s="93"/>
      <c r="G42" s="93"/>
      <c r="H42" s="93"/>
      <c r="I42" s="93"/>
      <c r="J42" s="92"/>
    </row>
    <row r="43" spans="1:10" ht="12.75">
      <c r="A43" s="94"/>
      <c r="B43" s="93"/>
      <c r="C43" s="93"/>
      <c r="D43" s="93"/>
      <c r="E43" s="93"/>
      <c r="F43" s="93"/>
      <c r="G43" s="93"/>
      <c r="H43" s="93"/>
      <c r="I43" s="93"/>
      <c r="J43" s="92"/>
    </row>
    <row r="44" spans="1:10" ht="12.75">
      <c r="A44" s="94"/>
      <c r="B44" s="93"/>
      <c r="C44" s="93"/>
      <c r="D44" s="93"/>
      <c r="E44" s="93"/>
      <c r="F44" s="93"/>
      <c r="G44" s="93"/>
      <c r="H44" s="93"/>
      <c r="I44" s="93"/>
      <c r="J44" s="92"/>
    </row>
    <row r="45" spans="1:10" ht="12.75">
      <c r="A45" s="94"/>
      <c r="B45" s="93"/>
      <c r="C45" s="93"/>
      <c r="D45" s="93"/>
      <c r="E45" s="93"/>
      <c r="F45" s="93"/>
      <c r="G45" s="93"/>
      <c r="H45" s="93"/>
      <c r="I45" s="93"/>
      <c r="J45" s="92"/>
    </row>
  </sheetData>
  <sheetProtection/>
  <mergeCells count="16">
    <mergeCell ref="A36:J36"/>
    <mergeCell ref="A28:J28"/>
    <mergeCell ref="A33:J33"/>
    <mergeCell ref="A34:J34"/>
    <mergeCell ref="A21:C22"/>
    <mergeCell ref="D21:H22"/>
    <mergeCell ref="A35:J35"/>
    <mergeCell ref="I21:J22"/>
    <mergeCell ref="A11:J11"/>
    <mergeCell ref="A12:J12"/>
    <mergeCell ref="A17:C18"/>
    <mergeCell ref="D17:H18"/>
    <mergeCell ref="I17:J18"/>
    <mergeCell ref="A19:C20"/>
    <mergeCell ref="D19:H20"/>
    <mergeCell ref="I19:J2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view="pageBreakPreview" zoomScale="90" zoomScaleSheetLayoutView="90" zoomScalePageLayoutView="0" workbookViewId="0" topLeftCell="A7">
      <selection activeCell="D24" sqref="D24"/>
    </sheetView>
  </sheetViews>
  <sheetFormatPr defaultColWidth="9.140625" defaultRowHeight="12.75"/>
  <cols>
    <col min="1" max="3" width="9.140625" style="88" customWidth="1"/>
    <col min="4" max="4" width="9.8515625" style="88" bestFit="1" customWidth="1"/>
    <col min="5" max="5" width="6.00390625" style="88" customWidth="1"/>
    <col min="6" max="7" width="9.140625" style="88" customWidth="1"/>
    <col min="8" max="8" width="12.8515625" style="88" customWidth="1"/>
    <col min="9" max="9" width="9.140625" style="88" customWidth="1"/>
    <col min="10" max="10" width="9.28125" style="88" bestFit="1" customWidth="1"/>
    <col min="11" max="16384" width="9.140625" style="88" customWidth="1"/>
  </cols>
  <sheetData>
    <row r="1" spans="1:10" ht="12.75">
      <c r="A1" s="107"/>
      <c r="B1" s="106"/>
      <c r="C1" s="106"/>
      <c r="D1" s="106"/>
      <c r="E1" s="106"/>
      <c r="F1" s="106"/>
      <c r="G1" s="106"/>
      <c r="H1" s="106"/>
      <c r="I1" s="106"/>
      <c r="J1" s="105"/>
    </row>
    <row r="2" spans="1:10" ht="12.75">
      <c r="A2" s="94"/>
      <c r="B2" s="93"/>
      <c r="C2" s="93"/>
      <c r="D2" s="93"/>
      <c r="E2" s="93"/>
      <c r="F2" s="93"/>
      <c r="G2" s="93"/>
      <c r="H2" s="93"/>
      <c r="I2" s="93"/>
      <c r="J2" s="92"/>
    </row>
    <row r="3" spans="1:10" ht="12.75">
      <c r="A3" s="94"/>
      <c r="B3" s="93"/>
      <c r="C3" s="93"/>
      <c r="D3" s="93"/>
      <c r="E3" s="93"/>
      <c r="F3" s="93"/>
      <c r="G3" s="93"/>
      <c r="H3" s="93"/>
      <c r="I3" s="93"/>
      <c r="J3" s="92"/>
    </row>
    <row r="4" spans="1:10" ht="12.75">
      <c r="A4" s="94"/>
      <c r="B4" s="93"/>
      <c r="C4" s="93"/>
      <c r="D4" s="93"/>
      <c r="E4" s="93"/>
      <c r="F4" s="93"/>
      <c r="G4" s="93"/>
      <c r="H4" s="93"/>
      <c r="I4" s="93"/>
      <c r="J4" s="92"/>
    </row>
    <row r="5" spans="1:10" ht="12.75">
      <c r="A5" s="94"/>
      <c r="B5" s="93"/>
      <c r="C5" s="93"/>
      <c r="D5" s="93"/>
      <c r="E5" s="93"/>
      <c r="F5" s="93"/>
      <c r="G5" s="93"/>
      <c r="H5" s="93"/>
      <c r="I5" s="93"/>
      <c r="J5" s="92"/>
    </row>
    <row r="6" spans="1:10" ht="12.75">
      <c r="A6" s="94"/>
      <c r="B6" s="93"/>
      <c r="C6" s="93"/>
      <c r="D6" s="93"/>
      <c r="E6" s="93"/>
      <c r="F6" s="93"/>
      <c r="G6" s="93"/>
      <c r="H6" s="93"/>
      <c r="I6" s="93"/>
      <c r="J6" s="92"/>
    </row>
    <row r="7" spans="1:10" ht="12.75">
      <c r="A7" s="94"/>
      <c r="B7" s="93"/>
      <c r="C7" s="93"/>
      <c r="D7" s="93"/>
      <c r="E7" s="93"/>
      <c r="F7" s="93"/>
      <c r="G7" s="93"/>
      <c r="H7" s="93"/>
      <c r="I7" s="93"/>
      <c r="J7" s="92"/>
    </row>
    <row r="8" spans="1:10" ht="12.75">
      <c r="A8" s="94"/>
      <c r="B8" s="93"/>
      <c r="C8" s="93"/>
      <c r="D8" s="93"/>
      <c r="E8" s="93"/>
      <c r="F8" s="93"/>
      <c r="G8" s="93"/>
      <c r="H8" s="93"/>
      <c r="I8" s="93"/>
      <c r="J8" s="92"/>
    </row>
    <row r="9" spans="1:10" ht="12.75">
      <c r="A9" s="94"/>
      <c r="B9" s="93"/>
      <c r="C9" s="93"/>
      <c r="D9" s="93"/>
      <c r="E9" s="93"/>
      <c r="F9" s="93"/>
      <c r="G9" s="93"/>
      <c r="H9" s="93"/>
      <c r="I9" s="93"/>
      <c r="J9" s="92"/>
    </row>
    <row r="10" spans="1:10" ht="12.75">
      <c r="A10" s="94"/>
      <c r="B10" s="93"/>
      <c r="C10" s="93"/>
      <c r="D10" s="93"/>
      <c r="E10" s="93"/>
      <c r="F10" s="93"/>
      <c r="G10" s="93"/>
      <c r="H10" s="93"/>
      <c r="I10" s="93"/>
      <c r="J10" s="92"/>
    </row>
    <row r="11" spans="1:10" ht="18">
      <c r="A11" s="256" t="s">
        <v>11</v>
      </c>
      <c r="B11" s="257"/>
      <c r="C11" s="257"/>
      <c r="D11" s="257"/>
      <c r="E11" s="257"/>
      <c r="F11" s="257"/>
      <c r="G11" s="257"/>
      <c r="H11" s="257"/>
      <c r="I11" s="257"/>
      <c r="J11" s="258"/>
    </row>
    <row r="12" spans="1:10" ht="15.75">
      <c r="A12" s="259"/>
      <c r="B12" s="260"/>
      <c r="C12" s="260"/>
      <c r="D12" s="260"/>
      <c r="E12" s="260"/>
      <c r="F12" s="260"/>
      <c r="G12" s="260"/>
      <c r="H12" s="260"/>
      <c r="I12" s="260"/>
      <c r="J12" s="261"/>
    </row>
    <row r="13" spans="1:10" ht="15.75">
      <c r="A13" s="104"/>
      <c r="B13" s="103"/>
      <c r="C13" s="103"/>
      <c r="D13" s="103"/>
      <c r="E13" s="103"/>
      <c r="F13" s="103"/>
      <c r="G13" s="103"/>
      <c r="H13" s="103"/>
      <c r="I13" s="103"/>
      <c r="J13" s="102"/>
    </row>
    <row r="14" spans="1:10" ht="12.75">
      <c r="A14" s="94"/>
      <c r="B14" s="93"/>
      <c r="C14" s="93"/>
      <c r="D14" s="93"/>
      <c r="E14" s="93"/>
      <c r="F14" s="93"/>
      <c r="G14" s="93"/>
      <c r="H14" s="93"/>
      <c r="I14" s="93"/>
      <c r="J14" s="92"/>
    </row>
    <row r="15" spans="1:10" ht="15">
      <c r="A15" s="273" t="s">
        <v>83</v>
      </c>
      <c r="B15" s="271"/>
      <c r="C15" s="271"/>
      <c r="D15" s="271"/>
      <c r="E15" s="200"/>
      <c r="F15" s="271" t="s">
        <v>202</v>
      </c>
      <c r="G15" s="271"/>
      <c r="H15" s="271"/>
      <c r="I15" s="271"/>
      <c r="J15" s="272"/>
    </row>
    <row r="16" spans="1:10" ht="14.25">
      <c r="A16" s="201" t="s">
        <v>84</v>
      </c>
      <c r="B16" s="200"/>
      <c r="C16" s="200"/>
      <c r="D16" s="109">
        <v>0.03</v>
      </c>
      <c r="E16" s="200" t="s">
        <v>85</v>
      </c>
      <c r="F16" s="225" t="s">
        <v>84</v>
      </c>
      <c r="G16" s="200"/>
      <c r="H16" s="200"/>
      <c r="I16" s="109">
        <v>0.052</v>
      </c>
      <c r="J16" s="207" t="s">
        <v>85</v>
      </c>
    </row>
    <row r="17" spans="1:10" ht="14.25">
      <c r="A17" s="201" t="s">
        <v>86</v>
      </c>
      <c r="B17" s="200"/>
      <c r="C17" s="200"/>
      <c r="D17" s="109">
        <v>0.0139</v>
      </c>
      <c r="E17" s="200" t="s">
        <v>87</v>
      </c>
      <c r="F17" s="225" t="s">
        <v>86</v>
      </c>
      <c r="G17" s="200"/>
      <c r="H17" s="200"/>
      <c r="I17" s="109">
        <v>0.005</v>
      </c>
      <c r="J17" s="207" t="s">
        <v>87</v>
      </c>
    </row>
    <row r="18" spans="1:10" ht="14.25">
      <c r="A18" s="201" t="s">
        <v>88</v>
      </c>
      <c r="B18" s="200"/>
      <c r="C18" s="200"/>
      <c r="D18" s="109">
        <v>0.0177</v>
      </c>
      <c r="E18" s="200" t="s">
        <v>89</v>
      </c>
      <c r="F18" s="225" t="s">
        <v>88</v>
      </c>
      <c r="G18" s="200"/>
      <c r="H18" s="200"/>
      <c r="I18" s="109">
        <v>0.0088</v>
      </c>
      <c r="J18" s="207" t="s">
        <v>89</v>
      </c>
    </row>
    <row r="19" spans="1:10" ht="14.25">
      <c r="A19" s="201" t="s">
        <v>90</v>
      </c>
      <c r="B19" s="200"/>
      <c r="C19" s="200"/>
      <c r="D19" s="109">
        <v>0.0716</v>
      </c>
      <c r="E19" s="200" t="s">
        <v>91</v>
      </c>
      <c r="F19" s="225" t="s">
        <v>90</v>
      </c>
      <c r="G19" s="200"/>
      <c r="H19" s="200"/>
      <c r="I19" s="109">
        <v>0.0175</v>
      </c>
      <c r="J19" s="207" t="s">
        <v>91</v>
      </c>
    </row>
    <row r="20" spans="1:10" ht="14.25">
      <c r="A20" s="201" t="s">
        <v>92</v>
      </c>
      <c r="B20" s="200"/>
      <c r="C20" s="200"/>
      <c r="D20" s="109">
        <v>0.0065</v>
      </c>
      <c r="E20" s="200" t="s">
        <v>93</v>
      </c>
      <c r="F20" s="225" t="s">
        <v>92</v>
      </c>
      <c r="G20" s="200"/>
      <c r="H20" s="200"/>
      <c r="I20" s="109">
        <v>0.0065</v>
      </c>
      <c r="J20" s="207" t="s">
        <v>93</v>
      </c>
    </row>
    <row r="21" spans="1:10" ht="14.25">
      <c r="A21" s="201" t="s">
        <v>94</v>
      </c>
      <c r="B21" s="200"/>
      <c r="C21" s="200"/>
      <c r="D21" s="109">
        <v>0.03</v>
      </c>
      <c r="E21" s="200" t="s">
        <v>93</v>
      </c>
      <c r="F21" s="225" t="s">
        <v>94</v>
      </c>
      <c r="G21" s="200"/>
      <c r="H21" s="200"/>
      <c r="I21" s="109">
        <v>0.03</v>
      </c>
      <c r="J21" s="207" t="s">
        <v>93</v>
      </c>
    </row>
    <row r="22" spans="1:10" ht="14.25">
      <c r="A22" s="227" t="s">
        <v>95</v>
      </c>
      <c r="B22" s="114"/>
      <c r="C22" s="114"/>
      <c r="D22" s="108">
        <v>0.05</v>
      </c>
      <c r="E22" s="202" t="s">
        <v>93</v>
      </c>
      <c r="F22" s="226" t="s">
        <v>95</v>
      </c>
      <c r="G22" s="114"/>
      <c r="H22" s="114"/>
      <c r="I22" s="108">
        <v>0</v>
      </c>
      <c r="J22" s="228" t="s">
        <v>93</v>
      </c>
    </row>
    <row r="23" spans="1:10" ht="14.25">
      <c r="A23" s="274" t="s">
        <v>210</v>
      </c>
      <c r="B23" s="275"/>
      <c r="C23" s="275"/>
      <c r="D23" s="108">
        <v>0</v>
      </c>
      <c r="E23" s="202" t="s">
        <v>93</v>
      </c>
      <c r="F23" s="233"/>
      <c r="G23" s="114"/>
      <c r="H23" s="114"/>
      <c r="I23" s="108"/>
      <c r="J23" s="228"/>
    </row>
    <row r="24" spans="1:10" ht="12.75">
      <c r="A24" s="203"/>
      <c r="B24" s="204"/>
      <c r="C24" s="205"/>
      <c r="D24" s="205"/>
      <c r="E24" s="205"/>
      <c r="F24" s="204"/>
      <c r="G24" s="204"/>
      <c r="H24" s="114"/>
      <c r="I24" s="114"/>
      <c r="J24" s="113"/>
    </row>
    <row r="25" spans="1:10" ht="12.75">
      <c r="A25" s="206" t="s">
        <v>96</v>
      </c>
      <c r="B25" s="204"/>
      <c r="C25" s="205"/>
      <c r="D25" s="205"/>
      <c r="E25" s="205"/>
      <c r="F25" s="204"/>
      <c r="G25" s="204"/>
      <c r="H25" s="114"/>
      <c r="I25" s="114"/>
      <c r="J25" s="113"/>
    </row>
    <row r="26" spans="1:10" ht="12.75">
      <c r="A26" s="203"/>
      <c r="B26" s="204"/>
      <c r="C26" s="205"/>
      <c r="D26" s="205"/>
      <c r="E26" s="205"/>
      <c r="F26" s="204"/>
      <c r="G26" s="204"/>
      <c r="H26" s="114"/>
      <c r="I26" s="114"/>
      <c r="J26" s="113"/>
    </row>
    <row r="27" spans="1:10" ht="14.25">
      <c r="A27" s="201" t="s">
        <v>97</v>
      </c>
      <c r="B27" s="200" t="s">
        <v>98</v>
      </c>
      <c r="C27" s="200"/>
      <c r="D27" s="200"/>
      <c r="E27" s="200"/>
      <c r="F27" s="200"/>
      <c r="G27" s="200"/>
      <c r="H27" s="200"/>
      <c r="I27" s="200"/>
      <c r="J27" s="207"/>
    </row>
    <row r="28" spans="1:10" ht="14.25">
      <c r="A28" s="201"/>
      <c r="B28" s="200"/>
      <c r="C28" s="200"/>
      <c r="D28" s="200"/>
      <c r="E28" s="200"/>
      <c r="F28" s="200"/>
      <c r="G28" s="200"/>
      <c r="H28" s="200"/>
      <c r="I28" s="200"/>
      <c r="J28" s="207"/>
    </row>
    <row r="29" spans="1:10" ht="15">
      <c r="A29" s="208" t="s">
        <v>203</v>
      </c>
      <c r="C29" s="209">
        <f>((((1+D16)*(1+D17)*(1+D18)*(1+D19))/(1-(SUM(D20:D23))))-1)</f>
        <v>0.24674109679303813</v>
      </c>
      <c r="D29" s="200"/>
      <c r="E29" s="210"/>
      <c r="F29" s="200"/>
      <c r="G29" s="229" t="s">
        <v>204</v>
      </c>
      <c r="I29" s="209">
        <f>((((1+I16)*(1+I17)*(1+I18)*(1+I19))/(1-(SUM(I20:I22))))-1)</f>
        <v>0.12634017233004657</v>
      </c>
      <c r="J29" s="207"/>
    </row>
    <row r="31" spans="1:10" ht="12.75">
      <c r="A31" s="250" t="s">
        <v>211</v>
      </c>
      <c r="B31" s="251"/>
      <c r="C31" s="251"/>
      <c r="D31" s="251"/>
      <c r="E31" s="251"/>
      <c r="F31" s="251"/>
      <c r="G31" s="251"/>
      <c r="H31" s="251"/>
      <c r="I31" s="251"/>
      <c r="J31" s="252"/>
    </row>
    <row r="32" spans="1:10" ht="12.75">
      <c r="A32" s="97"/>
      <c r="B32" s="95"/>
      <c r="C32" s="96"/>
      <c r="D32" s="96"/>
      <c r="E32" s="96"/>
      <c r="F32" s="95"/>
      <c r="G32" s="95"/>
      <c r="H32" s="93"/>
      <c r="I32" s="93"/>
      <c r="J32" s="92"/>
    </row>
    <row r="33" spans="1:10" ht="12.75">
      <c r="A33" s="97"/>
      <c r="B33" s="95"/>
      <c r="C33" s="96"/>
      <c r="D33" s="96"/>
      <c r="E33" s="96"/>
      <c r="F33" s="95"/>
      <c r="G33" s="95"/>
      <c r="H33" s="93"/>
      <c r="I33" s="93"/>
      <c r="J33" s="92"/>
    </row>
    <row r="34" spans="1:10" ht="12.75">
      <c r="A34" s="97"/>
      <c r="B34" s="95"/>
      <c r="C34" s="96"/>
      <c r="D34" s="96"/>
      <c r="E34" s="96"/>
      <c r="F34" s="95"/>
      <c r="G34" s="95"/>
      <c r="H34" s="93"/>
      <c r="I34" s="93"/>
      <c r="J34" s="92"/>
    </row>
    <row r="35" spans="1:10" ht="12.75">
      <c r="A35" s="97"/>
      <c r="B35" s="95"/>
      <c r="C35" s="96"/>
      <c r="D35" s="96"/>
      <c r="E35" s="96"/>
      <c r="F35" s="95"/>
      <c r="G35" s="95"/>
      <c r="H35" s="93"/>
      <c r="I35" s="93"/>
      <c r="J35" s="92"/>
    </row>
    <row r="36" spans="1:10" ht="12.75">
      <c r="A36" s="253" t="s">
        <v>7</v>
      </c>
      <c r="B36" s="254"/>
      <c r="C36" s="254"/>
      <c r="D36" s="254"/>
      <c r="E36" s="254"/>
      <c r="F36" s="254"/>
      <c r="G36" s="254"/>
      <c r="H36" s="254"/>
      <c r="I36" s="254"/>
      <c r="J36" s="255"/>
    </row>
    <row r="37" spans="1:10" ht="12.75">
      <c r="A37" s="240" t="s">
        <v>6</v>
      </c>
      <c r="B37" s="241"/>
      <c r="C37" s="241"/>
      <c r="D37" s="241"/>
      <c r="E37" s="241"/>
      <c r="F37" s="241"/>
      <c r="G37" s="241"/>
      <c r="H37" s="241"/>
      <c r="I37" s="241"/>
      <c r="J37" s="242"/>
    </row>
    <row r="38" spans="1:10" ht="12.75">
      <c r="A38" s="240" t="s">
        <v>5</v>
      </c>
      <c r="B38" s="241"/>
      <c r="C38" s="241"/>
      <c r="D38" s="241"/>
      <c r="E38" s="241"/>
      <c r="F38" s="241"/>
      <c r="G38" s="241"/>
      <c r="H38" s="241"/>
      <c r="I38" s="241"/>
      <c r="J38" s="242"/>
    </row>
    <row r="39" spans="1:10" ht="12.75">
      <c r="A39" s="240" t="s">
        <v>4</v>
      </c>
      <c r="B39" s="241"/>
      <c r="C39" s="241"/>
      <c r="D39" s="241"/>
      <c r="E39" s="241"/>
      <c r="F39" s="241"/>
      <c r="G39" s="241"/>
      <c r="H39" s="241"/>
      <c r="I39" s="241"/>
      <c r="J39" s="242"/>
    </row>
    <row r="40" spans="1:10" ht="12.75">
      <c r="A40" s="94"/>
      <c r="B40" s="93"/>
      <c r="C40" s="93"/>
      <c r="D40" s="93"/>
      <c r="E40" s="93"/>
      <c r="F40" s="93"/>
      <c r="G40" s="93"/>
      <c r="H40" s="93"/>
      <c r="I40" s="93"/>
      <c r="J40" s="92"/>
    </row>
    <row r="41" spans="1:10" ht="12.75">
      <c r="A41" s="94"/>
      <c r="B41" s="93"/>
      <c r="C41" s="93"/>
      <c r="D41" s="93"/>
      <c r="E41" s="93"/>
      <c r="F41" s="93"/>
      <c r="G41" s="93"/>
      <c r="H41" s="93"/>
      <c r="I41" s="93"/>
      <c r="J41" s="92"/>
    </row>
    <row r="42" spans="1:10" ht="12.75">
      <c r="A42" s="94"/>
      <c r="B42" s="93"/>
      <c r="C42" s="93"/>
      <c r="D42" s="93"/>
      <c r="E42" s="93"/>
      <c r="F42" s="93"/>
      <c r="G42" s="93"/>
      <c r="H42" s="93"/>
      <c r="I42" s="93"/>
      <c r="J42" s="92"/>
    </row>
    <row r="43" spans="1:10" ht="12.75">
      <c r="A43" s="94"/>
      <c r="B43" s="93"/>
      <c r="C43" s="93"/>
      <c r="D43" s="93"/>
      <c r="E43" s="93"/>
      <c r="F43" s="93"/>
      <c r="G43" s="93"/>
      <c r="H43" s="93"/>
      <c r="I43" s="93"/>
      <c r="J43" s="92"/>
    </row>
    <row r="44" spans="1:10" ht="12.75">
      <c r="A44" s="94"/>
      <c r="B44" s="93"/>
      <c r="C44" s="93"/>
      <c r="D44" s="93"/>
      <c r="E44" s="93"/>
      <c r="F44" s="93"/>
      <c r="G44" s="93"/>
      <c r="H44" s="93"/>
      <c r="I44" s="93"/>
      <c r="J44" s="92"/>
    </row>
    <row r="45" spans="1:10" ht="12.75">
      <c r="A45" s="94"/>
      <c r="B45" s="93"/>
      <c r="C45" s="93"/>
      <c r="D45" s="93"/>
      <c r="E45" s="93"/>
      <c r="F45" s="93"/>
      <c r="G45" s="93"/>
      <c r="H45" s="93"/>
      <c r="I45" s="93"/>
      <c r="J45" s="92"/>
    </row>
    <row r="46" spans="1:10" ht="12.75">
      <c r="A46" s="94"/>
      <c r="B46" s="93"/>
      <c r="C46" s="93"/>
      <c r="D46" s="93"/>
      <c r="E46" s="93"/>
      <c r="F46" s="93"/>
      <c r="G46" s="93"/>
      <c r="H46" s="93"/>
      <c r="I46" s="93"/>
      <c r="J46" s="92"/>
    </row>
    <row r="47" spans="1:10" ht="12.75">
      <c r="A47" s="94"/>
      <c r="B47" s="93"/>
      <c r="C47" s="93"/>
      <c r="D47" s="93"/>
      <c r="E47" s="93"/>
      <c r="F47" s="93"/>
      <c r="G47" s="93"/>
      <c r="H47" s="93"/>
      <c r="I47" s="93"/>
      <c r="J47" s="92"/>
    </row>
    <row r="48" spans="1:10" ht="12.75">
      <c r="A48" s="94"/>
      <c r="B48" s="93"/>
      <c r="C48" s="93"/>
      <c r="D48" s="93"/>
      <c r="E48" s="93"/>
      <c r="F48" s="93"/>
      <c r="G48" s="93"/>
      <c r="H48" s="93"/>
      <c r="I48" s="93"/>
      <c r="J48" s="92"/>
    </row>
    <row r="49" spans="1:10" ht="12.75">
      <c r="A49" s="94"/>
      <c r="B49" s="93"/>
      <c r="C49" s="93"/>
      <c r="D49" s="93"/>
      <c r="E49" s="93"/>
      <c r="F49" s="93"/>
      <c r="G49" s="93"/>
      <c r="H49" s="93"/>
      <c r="I49" s="93"/>
      <c r="J49" s="92"/>
    </row>
    <row r="50" spans="1:10" ht="12.75">
      <c r="A50" s="94"/>
      <c r="B50" s="93"/>
      <c r="C50" s="93"/>
      <c r="D50" s="93"/>
      <c r="E50" s="93"/>
      <c r="F50" s="93"/>
      <c r="G50" s="93"/>
      <c r="H50" s="93"/>
      <c r="I50" s="93"/>
      <c r="J50" s="92"/>
    </row>
    <row r="51" spans="1:10" ht="12.75">
      <c r="A51" s="94"/>
      <c r="B51" s="93"/>
      <c r="C51" s="93"/>
      <c r="D51" s="93"/>
      <c r="E51" s="93"/>
      <c r="F51" s="93"/>
      <c r="G51" s="93"/>
      <c r="H51" s="93"/>
      <c r="I51" s="93"/>
      <c r="J51" s="92"/>
    </row>
    <row r="52" spans="1:10" ht="12.75">
      <c r="A52" s="94"/>
      <c r="B52" s="93"/>
      <c r="C52" s="93"/>
      <c r="D52" s="93"/>
      <c r="E52" s="93"/>
      <c r="F52" s="93"/>
      <c r="G52" s="93"/>
      <c r="H52" s="93"/>
      <c r="I52" s="93"/>
      <c r="J52" s="92"/>
    </row>
    <row r="53" spans="1:10" ht="12.75">
      <c r="A53" s="94"/>
      <c r="B53" s="93"/>
      <c r="C53" s="93"/>
      <c r="D53" s="93"/>
      <c r="E53" s="93"/>
      <c r="F53" s="93"/>
      <c r="G53" s="93"/>
      <c r="H53" s="93"/>
      <c r="I53" s="93"/>
      <c r="J53" s="92"/>
    </row>
    <row r="54" spans="1:10" ht="12.75">
      <c r="A54" s="94"/>
      <c r="B54" s="93"/>
      <c r="C54" s="93"/>
      <c r="D54" s="93"/>
      <c r="E54" s="93"/>
      <c r="F54" s="93"/>
      <c r="G54" s="93"/>
      <c r="H54" s="93"/>
      <c r="I54" s="93"/>
      <c r="J54" s="92"/>
    </row>
    <row r="55" spans="1:10" ht="13.5" thickBot="1">
      <c r="A55" s="91"/>
      <c r="B55" s="90"/>
      <c r="C55" s="90"/>
      <c r="D55" s="90"/>
      <c r="E55" s="90"/>
      <c r="F55" s="90"/>
      <c r="G55" s="90"/>
      <c r="H55" s="90"/>
      <c r="I55" s="90"/>
      <c r="J55" s="89"/>
    </row>
  </sheetData>
  <sheetProtection/>
  <mergeCells count="10">
    <mergeCell ref="F15:J15"/>
    <mergeCell ref="A37:J37"/>
    <mergeCell ref="A38:J38"/>
    <mergeCell ref="A39:J39"/>
    <mergeCell ref="A11:J11"/>
    <mergeCell ref="A12:J12"/>
    <mergeCell ref="A36:J36"/>
    <mergeCell ref="A15:D15"/>
    <mergeCell ref="A31:J31"/>
    <mergeCell ref="A23:C2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5"/>
  <sheetViews>
    <sheetView showGridLines="0" showZeros="0"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G16" sqref="G16"/>
    </sheetView>
  </sheetViews>
  <sheetFormatPr defaultColWidth="9.140625" defaultRowHeight="12.75"/>
  <cols>
    <col min="1" max="1" width="7.00390625" style="182" bestFit="1" customWidth="1"/>
    <col min="2" max="2" width="14.421875" style="182" bestFit="1" customWidth="1"/>
    <col min="3" max="3" width="13.421875" style="182" bestFit="1" customWidth="1"/>
    <col min="4" max="4" width="66.140625" style="165" customWidth="1"/>
    <col min="5" max="5" width="9.00390625" style="183" bestFit="1" customWidth="1"/>
    <col min="6" max="6" width="5.140625" style="184" customWidth="1"/>
    <col min="7" max="7" width="8.7109375" style="185" bestFit="1" customWidth="1"/>
    <col min="8" max="8" width="11.28125" style="186" bestFit="1" customWidth="1"/>
    <col min="9" max="10" width="10.00390625" style="186" bestFit="1" customWidth="1"/>
    <col min="11" max="11" width="9.8515625" style="9" customWidth="1"/>
    <col min="12" max="12" width="9.140625" style="164" customWidth="1"/>
    <col min="13" max="16384" width="9.140625" style="165" customWidth="1"/>
  </cols>
  <sheetData>
    <row r="1" spans="1:11" ht="15.75">
      <c r="A1" s="163"/>
      <c r="B1" s="163"/>
      <c r="C1" s="163"/>
      <c r="D1" s="3"/>
      <c r="E1" s="284" t="s">
        <v>122</v>
      </c>
      <c r="F1" s="285"/>
      <c r="G1" s="285"/>
      <c r="H1" s="285"/>
      <c r="I1" s="285"/>
      <c r="J1" s="285"/>
      <c r="K1" s="286"/>
    </row>
    <row r="2" spans="1:11" ht="31.5">
      <c r="A2" s="163"/>
      <c r="B2" s="163"/>
      <c r="C2" s="163"/>
      <c r="D2" s="3" t="s">
        <v>105</v>
      </c>
      <c r="E2" s="284" t="s">
        <v>114</v>
      </c>
      <c r="F2" s="285"/>
      <c r="G2" s="285"/>
      <c r="H2" s="285"/>
      <c r="I2" s="285"/>
      <c r="J2" s="285"/>
      <c r="K2" s="286"/>
    </row>
    <row r="3" spans="1:11" ht="27.75" customHeight="1">
      <c r="A3" s="163"/>
      <c r="B3" s="163"/>
      <c r="C3" s="163"/>
      <c r="D3" s="3" t="s">
        <v>106</v>
      </c>
      <c r="E3" s="292" t="s">
        <v>78</v>
      </c>
      <c r="F3" s="293"/>
      <c r="G3" s="278">
        <v>10272.74</v>
      </c>
      <c r="H3" s="279"/>
      <c r="I3" s="4" t="s">
        <v>24</v>
      </c>
      <c r="J3" s="290" t="s">
        <v>205</v>
      </c>
      <c r="K3" s="291"/>
    </row>
    <row r="4" spans="1:11" ht="25.5">
      <c r="A4" s="163"/>
      <c r="B4" s="163"/>
      <c r="C4" s="163"/>
      <c r="D4" s="166"/>
      <c r="E4" s="294" t="s">
        <v>25</v>
      </c>
      <c r="F4" s="295"/>
      <c r="G4" s="276">
        <f>J69/G3</f>
        <v>28.82100685120041</v>
      </c>
      <c r="H4" s="277"/>
      <c r="I4" s="6" t="s">
        <v>26</v>
      </c>
      <c r="J4" s="276"/>
      <c r="K4" s="277"/>
    </row>
    <row r="5" spans="1:10" ht="11.25">
      <c r="A5" s="167"/>
      <c r="B5" s="167"/>
      <c r="C5" s="167"/>
      <c r="D5" s="168"/>
      <c r="E5" s="169"/>
      <c r="F5" s="170"/>
      <c r="G5" s="167"/>
      <c r="H5" s="168"/>
      <c r="I5" s="168"/>
      <c r="J5" s="8"/>
    </row>
    <row r="6" spans="1:12" s="172" customFormat="1" ht="11.25">
      <c r="A6" s="287" t="s">
        <v>123</v>
      </c>
      <c r="B6" s="288"/>
      <c r="C6" s="288"/>
      <c r="D6" s="288"/>
      <c r="E6" s="288"/>
      <c r="F6" s="288"/>
      <c r="G6" s="288"/>
      <c r="H6" s="288"/>
      <c r="I6" s="288"/>
      <c r="J6" s="288"/>
      <c r="K6" s="289"/>
      <c r="L6" s="171"/>
    </row>
    <row r="7" spans="1:12" s="173" customFormat="1" ht="11.25">
      <c r="A7" s="59" t="s">
        <v>27</v>
      </c>
      <c r="B7" s="59" t="s">
        <v>12</v>
      </c>
      <c r="C7" s="53" t="s">
        <v>14</v>
      </c>
      <c r="D7" s="53" t="s">
        <v>28</v>
      </c>
      <c r="E7" s="61" t="s">
        <v>29</v>
      </c>
      <c r="F7" s="53" t="s">
        <v>30</v>
      </c>
      <c r="G7" s="58" t="s">
        <v>31</v>
      </c>
      <c r="H7" s="62" t="s">
        <v>32</v>
      </c>
      <c r="I7" s="62" t="s">
        <v>33</v>
      </c>
      <c r="J7" s="62" t="s">
        <v>34</v>
      </c>
      <c r="K7" s="63" t="s">
        <v>35</v>
      </c>
      <c r="L7" s="187"/>
    </row>
    <row r="8" spans="1:12" s="172" customFormat="1" ht="11.25">
      <c r="A8" s="59">
        <v>1</v>
      </c>
      <c r="B8" s="59"/>
      <c r="C8" s="59"/>
      <c r="D8" s="52" t="s">
        <v>64</v>
      </c>
      <c r="E8" s="65"/>
      <c r="F8" s="53"/>
      <c r="G8" s="59"/>
      <c r="H8" s="52"/>
      <c r="I8" s="52"/>
      <c r="J8" s="54">
        <f>SUM(J9:J10)</f>
        <v>1078.41</v>
      </c>
      <c r="K8" s="57">
        <f>J8/$J$65</f>
        <v>0.00536221623885245</v>
      </c>
      <c r="L8" s="171"/>
    </row>
    <row r="9" spans="1:11" ht="12.75">
      <c r="A9" s="120" t="s">
        <v>36</v>
      </c>
      <c r="B9" s="126" t="s">
        <v>15</v>
      </c>
      <c r="C9" s="126" t="s">
        <v>108</v>
      </c>
      <c r="D9" s="121" t="s">
        <v>81</v>
      </c>
      <c r="E9" s="123">
        <v>3</v>
      </c>
      <c r="F9" s="44" t="s">
        <v>37</v>
      </c>
      <c r="G9" s="119">
        <f>294.11*0.15</f>
        <v>44.1165</v>
      </c>
      <c r="H9" s="119">
        <f>294.11*0.85</f>
        <v>249.9935</v>
      </c>
      <c r="I9" s="119">
        <f>G9+H9</f>
        <v>294.11</v>
      </c>
      <c r="J9" s="119">
        <f>E9*I9</f>
        <v>882.33</v>
      </c>
      <c r="K9" s="122">
        <f>J9/$J$65</f>
        <v>0.004387240709958812</v>
      </c>
    </row>
    <row r="10" spans="1:11" ht="12.75">
      <c r="A10" s="120" t="s">
        <v>38</v>
      </c>
      <c r="B10" s="196" t="s">
        <v>20</v>
      </c>
      <c r="C10" s="126"/>
      <c r="D10" s="121" t="s">
        <v>190</v>
      </c>
      <c r="E10" s="197">
        <v>1</v>
      </c>
      <c r="F10" s="44" t="s">
        <v>39</v>
      </c>
      <c r="G10" s="198"/>
      <c r="H10" s="119">
        <v>196.08</v>
      </c>
      <c r="I10" s="119">
        <f>G10+H10</f>
        <v>196.08</v>
      </c>
      <c r="J10" s="119">
        <f>E10*I10</f>
        <v>196.08</v>
      </c>
      <c r="K10" s="122">
        <f>J10/$J$65</f>
        <v>0.0009749755288936383</v>
      </c>
    </row>
    <row r="11" spans="1:11" ht="11.25">
      <c r="A11" s="10"/>
      <c r="B11" s="174"/>
      <c r="C11" s="174"/>
      <c r="D11" s="11" t="s">
        <v>80</v>
      </c>
      <c r="E11" s="45"/>
      <c r="F11" s="13"/>
      <c r="G11" s="12"/>
      <c r="H11" s="12"/>
      <c r="I11" s="12"/>
      <c r="J11" s="12"/>
      <c r="K11" s="50"/>
    </row>
    <row r="12" spans="1:11" ht="11.25">
      <c r="A12" s="59">
        <v>2</v>
      </c>
      <c r="B12" s="175"/>
      <c r="C12" s="175"/>
      <c r="D12" s="52" t="s">
        <v>41</v>
      </c>
      <c r="E12" s="65"/>
      <c r="F12" s="53"/>
      <c r="G12" s="59"/>
      <c r="H12" s="52"/>
      <c r="I12" s="52"/>
      <c r="J12" s="54">
        <f>SUM(J13:J13)</f>
        <v>1163.04</v>
      </c>
      <c r="K12" s="57">
        <f>J12/$J$65</f>
        <v>0.005783024985334848</v>
      </c>
    </row>
    <row r="13" spans="1:12" s="177" customFormat="1" ht="11.25">
      <c r="A13" s="120" t="s">
        <v>65</v>
      </c>
      <c r="B13" s="188" t="s">
        <v>16</v>
      </c>
      <c r="C13" s="126" t="s">
        <v>17</v>
      </c>
      <c r="D13" s="121" t="s">
        <v>79</v>
      </c>
      <c r="E13" s="123">
        <v>24</v>
      </c>
      <c r="F13" s="44" t="s">
        <v>40</v>
      </c>
      <c r="G13" s="119">
        <v>7.63</v>
      </c>
      <c r="H13" s="119">
        <v>40.83</v>
      </c>
      <c r="I13" s="119">
        <f>G13+H13</f>
        <v>48.46</v>
      </c>
      <c r="J13" s="119">
        <f>E13*I13</f>
        <v>1163.04</v>
      </c>
      <c r="K13" s="122">
        <f>J13/$J$65</f>
        <v>0.005783024985334848</v>
      </c>
      <c r="L13" s="179"/>
    </row>
    <row r="14" spans="1:12" s="172" customFormat="1" ht="11.25">
      <c r="A14" s="46"/>
      <c r="B14" s="56"/>
      <c r="C14" s="56"/>
      <c r="D14" s="47" t="s">
        <v>80</v>
      </c>
      <c r="E14" s="45"/>
      <c r="F14" s="48"/>
      <c r="G14" s="49"/>
      <c r="H14" s="49"/>
      <c r="I14" s="49"/>
      <c r="J14" s="49"/>
      <c r="K14" s="50"/>
      <c r="L14" s="171"/>
    </row>
    <row r="15" spans="1:12" s="172" customFormat="1" ht="11.25">
      <c r="A15" s="59">
        <v>3</v>
      </c>
      <c r="B15" s="175"/>
      <c r="C15" s="175"/>
      <c r="D15" s="52" t="s">
        <v>124</v>
      </c>
      <c r="E15" s="65"/>
      <c r="F15" s="53"/>
      <c r="G15" s="59"/>
      <c r="H15" s="52"/>
      <c r="I15" s="52"/>
      <c r="J15" s="54">
        <f>SUM(J16:J52)</f>
        <v>161475.80920000002</v>
      </c>
      <c r="K15" s="57">
        <f>J15/$J$65</f>
        <v>0.8029118853442383</v>
      </c>
      <c r="L15" s="171"/>
    </row>
    <row r="16" spans="1:12" s="177" customFormat="1" ht="11.25">
      <c r="A16" s="124"/>
      <c r="B16" s="188"/>
      <c r="C16" s="180"/>
      <c r="D16" s="224" t="s">
        <v>117</v>
      </c>
      <c r="E16" s="125"/>
      <c r="F16" s="51"/>
      <c r="G16" s="64"/>
      <c r="H16" s="64"/>
      <c r="I16" s="64"/>
      <c r="J16" s="64"/>
      <c r="K16" s="122"/>
      <c r="L16" s="179"/>
    </row>
    <row r="17" spans="1:12" s="172" customFormat="1" ht="22.5">
      <c r="A17" s="46" t="s">
        <v>138</v>
      </c>
      <c r="B17" s="176" t="s">
        <v>16</v>
      </c>
      <c r="C17" s="56" t="s">
        <v>132</v>
      </c>
      <c r="D17" s="178" t="s">
        <v>125</v>
      </c>
      <c r="E17" s="45">
        <v>58.5625</v>
      </c>
      <c r="F17" s="48" t="s">
        <v>37</v>
      </c>
      <c r="G17" s="49">
        <v>19.47</v>
      </c>
      <c r="H17" s="49">
        <v>93.12</v>
      </c>
      <c r="I17" s="49">
        <f aca="true" t="shared" si="0" ref="I17:I22">G17+H17</f>
        <v>112.59</v>
      </c>
      <c r="J17" s="49">
        <f aca="true" t="shared" si="1" ref="J17:J22">E17*I17</f>
        <v>6593.551875</v>
      </c>
      <c r="K17" s="50">
        <f aca="true" t="shared" si="2" ref="K17:K22">J17/$J$65</f>
        <v>0.03278535152292822</v>
      </c>
      <c r="L17" s="171"/>
    </row>
    <row r="18" spans="1:12" s="172" customFormat="1" ht="11.25">
      <c r="A18" s="46" t="s">
        <v>149</v>
      </c>
      <c r="B18" s="176" t="s">
        <v>16</v>
      </c>
      <c r="C18" s="56" t="s">
        <v>133</v>
      </c>
      <c r="D18" s="47" t="s">
        <v>126</v>
      </c>
      <c r="E18" s="45">
        <v>40</v>
      </c>
      <c r="F18" s="48" t="s">
        <v>42</v>
      </c>
      <c r="G18" s="49">
        <v>14.1</v>
      </c>
      <c r="H18" s="49">
        <v>133.22</v>
      </c>
      <c r="I18" s="49">
        <f t="shared" si="0"/>
        <v>147.32</v>
      </c>
      <c r="J18" s="49">
        <f t="shared" si="1"/>
        <v>5892.799999999999</v>
      </c>
      <c r="K18" s="50">
        <f t="shared" si="2"/>
        <v>0.029300978155163356</v>
      </c>
      <c r="L18" s="171"/>
    </row>
    <row r="19" spans="1:12" s="172" customFormat="1" ht="11.25">
      <c r="A19" s="46" t="s">
        <v>150</v>
      </c>
      <c r="B19" s="176" t="s">
        <v>16</v>
      </c>
      <c r="C19" s="56" t="s">
        <v>113</v>
      </c>
      <c r="D19" s="178" t="s">
        <v>127</v>
      </c>
      <c r="E19" s="45">
        <v>33</v>
      </c>
      <c r="F19" s="48" t="s">
        <v>39</v>
      </c>
      <c r="G19" s="49">
        <v>66.8</v>
      </c>
      <c r="H19" s="49">
        <v>33.03</v>
      </c>
      <c r="I19" s="49">
        <f t="shared" si="0"/>
        <v>99.83</v>
      </c>
      <c r="J19" s="49">
        <f t="shared" si="1"/>
        <v>3294.39</v>
      </c>
      <c r="K19" s="50">
        <f t="shared" si="2"/>
        <v>0.016380812079926116</v>
      </c>
      <c r="L19" s="171"/>
    </row>
    <row r="20" spans="1:12" s="172" customFormat="1" ht="11.25">
      <c r="A20" s="46" t="s">
        <v>151</v>
      </c>
      <c r="B20" s="56" t="s">
        <v>119</v>
      </c>
      <c r="C20" s="56"/>
      <c r="D20" s="47" t="s">
        <v>128</v>
      </c>
      <c r="E20" s="45">
        <v>177</v>
      </c>
      <c r="F20" s="48" t="s">
        <v>39</v>
      </c>
      <c r="G20" s="49">
        <v>3.69</v>
      </c>
      <c r="H20" s="49">
        <v>14.5</v>
      </c>
      <c r="I20" s="49">
        <f t="shared" si="0"/>
        <v>18.19</v>
      </c>
      <c r="J20" s="49">
        <f t="shared" si="1"/>
        <v>3219.63</v>
      </c>
      <c r="K20" s="50">
        <f t="shared" si="2"/>
        <v>0.016009080284026034</v>
      </c>
      <c r="L20" s="171"/>
    </row>
    <row r="21" spans="1:12" s="172" customFormat="1" ht="11.25">
      <c r="A21" s="46" t="s">
        <v>152</v>
      </c>
      <c r="B21" s="176" t="s">
        <v>119</v>
      </c>
      <c r="C21" s="56"/>
      <c r="D21" s="178" t="s">
        <v>129</v>
      </c>
      <c r="E21" s="45">
        <v>40</v>
      </c>
      <c r="F21" s="48" t="s">
        <v>39</v>
      </c>
      <c r="G21" s="49">
        <v>3.69</v>
      </c>
      <c r="H21" s="49">
        <v>38.9</v>
      </c>
      <c r="I21" s="49">
        <f t="shared" si="0"/>
        <v>42.589999999999996</v>
      </c>
      <c r="J21" s="49">
        <f t="shared" si="1"/>
        <v>1703.6</v>
      </c>
      <c r="K21" s="50">
        <f t="shared" si="2"/>
        <v>0.008470870619253376</v>
      </c>
      <c r="L21" s="171"/>
    </row>
    <row r="22" spans="1:12" s="172" customFormat="1" ht="11.25">
      <c r="A22" s="46" t="s">
        <v>153</v>
      </c>
      <c r="B22" s="56" t="s">
        <v>119</v>
      </c>
      <c r="C22" s="56"/>
      <c r="D22" s="47" t="s">
        <v>130</v>
      </c>
      <c r="E22" s="45">
        <v>20</v>
      </c>
      <c r="F22" s="48" t="s">
        <v>39</v>
      </c>
      <c r="G22" s="49">
        <v>8.84</v>
      </c>
      <c r="H22" s="49">
        <v>49.9</v>
      </c>
      <c r="I22" s="49">
        <f t="shared" si="0"/>
        <v>58.739999999999995</v>
      </c>
      <c r="J22" s="49">
        <f t="shared" si="1"/>
        <v>1174.8</v>
      </c>
      <c r="K22" s="50">
        <f t="shared" si="2"/>
        <v>0.005841499649858457</v>
      </c>
      <c r="L22" s="171"/>
    </row>
    <row r="23" spans="1:12" s="172" customFormat="1" ht="11.25">
      <c r="A23" s="46"/>
      <c r="B23" s="56"/>
      <c r="C23" s="56"/>
      <c r="D23" s="224" t="s">
        <v>134</v>
      </c>
      <c r="E23" s="45"/>
      <c r="F23" s="48"/>
      <c r="G23" s="49"/>
      <c r="H23" s="49"/>
      <c r="I23" s="49">
        <f aca="true" t="shared" si="3" ref="I23:I29">G23+H23</f>
        <v>0</v>
      </c>
      <c r="J23" s="49">
        <f aca="true" t="shared" si="4" ref="J23:J29">E23*I23</f>
        <v>0</v>
      </c>
      <c r="K23" s="50">
        <f aca="true" t="shared" si="5" ref="K23:K29">J23/$J$65</f>
        <v>0</v>
      </c>
      <c r="L23" s="171"/>
    </row>
    <row r="24" spans="1:12" s="172" customFormat="1" ht="22.5">
      <c r="A24" s="46" t="s">
        <v>154</v>
      </c>
      <c r="B24" s="176" t="s">
        <v>16</v>
      </c>
      <c r="C24" s="56" t="s">
        <v>132</v>
      </c>
      <c r="D24" s="178" t="s">
        <v>125</v>
      </c>
      <c r="E24" s="45">
        <v>91.3125</v>
      </c>
      <c r="F24" s="48" t="s">
        <v>37</v>
      </c>
      <c r="G24" s="49">
        <v>19.47</v>
      </c>
      <c r="H24" s="49">
        <v>93.12</v>
      </c>
      <c r="I24" s="49">
        <f t="shared" si="3"/>
        <v>112.59</v>
      </c>
      <c r="J24" s="49">
        <f t="shared" si="4"/>
        <v>10280.874375</v>
      </c>
      <c r="K24" s="50">
        <f t="shared" si="5"/>
        <v>0.051119955789752536</v>
      </c>
      <c r="L24" s="171"/>
    </row>
    <row r="25" spans="1:12" s="172" customFormat="1" ht="11.25">
      <c r="A25" s="46" t="s">
        <v>155</v>
      </c>
      <c r="B25" s="176" t="s">
        <v>16</v>
      </c>
      <c r="C25" s="56" t="s">
        <v>133</v>
      </c>
      <c r="D25" s="47" t="s">
        <v>126</v>
      </c>
      <c r="E25" s="45">
        <v>256</v>
      </c>
      <c r="F25" s="48" t="s">
        <v>42</v>
      </c>
      <c r="G25" s="49">
        <v>14.1</v>
      </c>
      <c r="H25" s="49">
        <v>133.22</v>
      </c>
      <c r="I25" s="49">
        <f t="shared" si="3"/>
        <v>147.32</v>
      </c>
      <c r="J25" s="49">
        <f t="shared" si="4"/>
        <v>37713.92</v>
      </c>
      <c r="K25" s="50">
        <f t="shared" si="5"/>
        <v>0.1875262601930455</v>
      </c>
      <c r="L25" s="171"/>
    </row>
    <row r="26" spans="1:12" s="172" customFormat="1" ht="11.25">
      <c r="A26" s="46" t="s">
        <v>156</v>
      </c>
      <c r="B26" s="176" t="s">
        <v>16</v>
      </c>
      <c r="C26" s="56" t="s">
        <v>113</v>
      </c>
      <c r="D26" s="178" t="s">
        <v>127</v>
      </c>
      <c r="E26" s="45">
        <v>20</v>
      </c>
      <c r="F26" s="48" t="s">
        <v>39</v>
      </c>
      <c r="G26" s="49">
        <v>66.8</v>
      </c>
      <c r="H26" s="49">
        <v>33.03</v>
      </c>
      <c r="I26" s="49">
        <f t="shared" si="3"/>
        <v>99.83</v>
      </c>
      <c r="J26" s="49">
        <f t="shared" si="4"/>
        <v>1996.6</v>
      </c>
      <c r="K26" s="50">
        <f t="shared" si="5"/>
        <v>0.009927764896924918</v>
      </c>
      <c r="L26" s="171"/>
    </row>
    <row r="27" spans="1:12" s="172" customFormat="1" ht="11.25">
      <c r="A27" s="46" t="s">
        <v>157</v>
      </c>
      <c r="B27" s="56" t="s">
        <v>119</v>
      </c>
      <c r="C27" s="56"/>
      <c r="D27" s="47" t="s">
        <v>128</v>
      </c>
      <c r="E27" s="45">
        <v>177</v>
      </c>
      <c r="F27" s="48" t="s">
        <v>39</v>
      </c>
      <c r="G27" s="49">
        <v>3.69</v>
      </c>
      <c r="H27" s="49">
        <v>14.5</v>
      </c>
      <c r="I27" s="49">
        <f t="shared" si="3"/>
        <v>18.19</v>
      </c>
      <c r="J27" s="49">
        <f t="shared" si="4"/>
        <v>3219.63</v>
      </c>
      <c r="K27" s="50">
        <f t="shared" si="5"/>
        <v>0.016009080284026034</v>
      </c>
      <c r="L27" s="171"/>
    </row>
    <row r="28" spans="1:12" s="172" customFormat="1" ht="11.25">
      <c r="A28" s="46" t="s">
        <v>158</v>
      </c>
      <c r="B28" s="176" t="s">
        <v>119</v>
      </c>
      <c r="C28" s="56"/>
      <c r="D28" s="178" t="s">
        <v>129</v>
      </c>
      <c r="E28" s="45">
        <v>40</v>
      </c>
      <c r="F28" s="48" t="s">
        <v>39</v>
      </c>
      <c r="G28" s="49">
        <v>3.69</v>
      </c>
      <c r="H28" s="49">
        <v>38.9</v>
      </c>
      <c r="I28" s="49">
        <f t="shared" si="3"/>
        <v>42.589999999999996</v>
      </c>
      <c r="J28" s="49">
        <f t="shared" si="4"/>
        <v>1703.6</v>
      </c>
      <c r="K28" s="50">
        <f t="shared" si="5"/>
        <v>0.008470870619253376</v>
      </c>
      <c r="L28" s="171"/>
    </row>
    <row r="29" spans="1:12" s="172" customFormat="1" ht="11.25">
      <c r="A29" s="46" t="s">
        <v>159</v>
      </c>
      <c r="B29" s="56" t="s">
        <v>119</v>
      </c>
      <c r="C29" s="56"/>
      <c r="D29" s="47" t="s">
        <v>130</v>
      </c>
      <c r="E29" s="45">
        <v>20</v>
      </c>
      <c r="F29" s="48" t="s">
        <v>39</v>
      </c>
      <c r="G29" s="49">
        <v>8.84</v>
      </c>
      <c r="H29" s="49">
        <v>49.9</v>
      </c>
      <c r="I29" s="49">
        <f t="shared" si="3"/>
        <v>58.739999999999995</v>
      </c>
      <c r="J29" s="49">
        <f t="shared" si="4"/>
        <v>1174.8</v>
      </c>
      <c r="K29" s="50">
        <f t="shared" si="5"/>
        <v>0.005841499649858457</v>
      </c>
      <c r="L29" s="171"/>
    </row>
    <row r="30" spans="1:12" s="172" customFormat="1" ht="11.25">
      <c r="A30" s="46"/>
      <c r="B30" s="176"/>
      <c r="C30" s="56"/>
      <c r="D30" s="224" t="s">
        <v>135</v>
      </c>
      <c r="E30" s="45"/>
      <c r="F30" s="48"/>
      <c r="G30" s="49"/>
      <c r="H30" s="49"/>
      <c r="I30" s="49">
        <f aca="true" t="shared" si="6" ref="I30:I50">G30+H30</f>
        <v>0</v>
      </c>
      <c r="J30" s="49">
        <f aca="true" t="shared" si="7" ref="J30:J50">E30*I30</f>
        <v>0</v>
      </c>
      <c r="K30" s="50">
        <f aca="true" t="shared" si="8" ref="K30:K52">J30/$J$65</f>
        <v>0</v>
      </c>
      <c r="L30" s="171"/>
    </row>
    <row r="31" spans="1:12" s="172" customFormat="1" ht="22.5">
      <c r="A31" s="46" t="s">
        <v>160</v>
      </c>
      <c r="B31" s="176" t="s">
        <v>16</v>
      </c>
      <c r="C31" s="56" t="s">
        <v>132</v>
      </c>
      <c r="D31" s="47" t="s">
        <v>125</v>
      </c>
      <c r="E31" s="45">
        <v>34</v>
      </c>
      <c r="F31" s="48" t="s">
        <v>37</v>
      </c>
      <c r="G31" s="49">
        <v>19.47</v>
      </c>
      <c r="H31" s="49">
        <v>93.12</v>
      </c>
      <c r="I31" s="49">
        <f t="shared" si="6"/>
        <v>112.59</v>
      </c>
      <c r="J31" s="49">
        <f t="shared" si="7"/>
        <v>3828.06</v>
      </c>
      <c r="K31" s="50">
        <f t="shared" si="8"/>
        <v>0.01903439832280998</v>
      </c>
      <c r="L31" s="171"/>
    </row>
    <row r="32" spans="1:12" s="172" customFormat="1" ht="11.25">
      <c r="A32" s="46" t="s">
        <v>161</v>
      </c>
      <c r="B32" s="176" t="s">
        <v>16</v>
      </c>
      <c r="C32" s="56" t="s">
        <v>133</v>
      </c>
      <c r="D32" s="178" t="s">
        <v>126</v>
      </c>
      <c r="E32" s="45">
        <v>0</v>
      </c>
      <c r="F32" s="48" t="s">
        <v>42</v>
      </c>
      <c r="G32" s="49">
        <v>14.1</v>
      </c>
      <c r="H32" s="49">
        <v>133.22</v>
      </c>
      <c r="I32" s="49">
        <f t="shared" si="6"/>
        <v>147.32</v>
      </c>
      <c r="J32" s="49">
        <f t="shared" si="7"/>
        <v>0</v>
      </c>
      <c r="K32" s="50">
        <f t="shared" si="8"/>
        <v>0</v>
      </c>
      <c r="L32" s="171"/>
    </row>
    <row r="33" spans="1:12" s="172" customFormat="1" ht="11.25">
      <c r="A33" s="46" t="s">
        <v>162</v>
      </c>
      <c r="B33" s="176" t="s">
        <v>16</v>
      </c>
      <c r="C33" s="56" t="s">
        <v>113</v>
      </c>
      <c r="D33" s="47" t="s">
        <v>127</v>
      </c>
      <c r="E33" s="45">
        <v>8</v>
      </c>
      <c r="F33" s="48" t="s">
        <v>39</v>
      </c>
      <c r="G33" s="49">
        <v>66.8</v>
      </c>
      <c r="H33" s="49">
        <v>33.03</v>
      </c>
      <c r="I33" s="49">
        <f t="shared" si="6"/>
        <v>99.83</v>
      </c>
      <c r="J33" s="49">
        <f t="shared" si="7"/>
        <v>798.64</v>
      </c>
      <c r="K33" s="50">
        <f t="shared" si="8"/>
        <v>0.003971105958769968</v>
      </c>
      <c r="L33" s="171"/>
    </row>
    <row r="34" spans="1:12" s="172" customFormat="1" ht="11.25">
      <c r="A34" s="46" t="s">
        <v>163</v>
      </c>
      <c r="B34" s="56" t="s">
        <v>119</v>
      </c>
      <c r="C34" s="56"/>
      <c r="D34" s="178" t="s">
        <v>128</v>
      </c>
      <c r="E34" s="45">
        <v>177</v>
      </c>
      <c r="F34" s="48" t="s">
        <v>39</v>
      </c>
      <c r="G34" s="49">
        <v>3.69</v>
      </c>
      <c r="H34" s="49">
        <v>14.5</v>
      </c>
      <c r="I34" s="49">
        <f t="shared" si="6"/>
        <v>18.19</v>
      </c>
      <c r="J34" s="49">
        <f t="shared" si="7"/>
        <v>3219.63</v>
      </c>
      <c r="K34" s="50">
        <f t="shared" si="8"/>
        <v>0.016009080284026034</v>
      </c>
      <c r="L34" s="171"/>
    </row>
    <row r="35" spans="1:12" s="172" customFormat="1" ht="11.25">
      <c r="A35" s="46" t="s">
        <v>164</v>
      </c>
      <c r="B35" s="176" t="s">
        <v>119</v>
      </c>
      <c r="C35" s="56"/>
      <c r="D35" s="47" t="s">
        <v>129</v>
      </c>
      <c r="E35" s="45">
        <v>40</v>
      </c>
      <c r="F35" s="48" t="s">
        <v>39</v>
      </c>
      <c r="G35" s="49">
        <v>3.69</v>
      </c>
      <c r="H35" s="49">
        <v>38.9</v>
      </c>
      <c r="I35" s="49">
        <f t="shared" si="6"/>
        <v>42.589999999999996</v>
      </c>
      <c r="J35" s="49">
        <f t="shared" si="7"/>
        <v>1703.6</v>
      </c>
      <c r="K35" s="50">
        <f t="shared" si="8"/>
        <v>0.008470870619253376</v>
      </c>
      <c r="L35" s="171"/>
    </row>
    <row r="36" spans="1:12" s="172" customFormat="1" ht="11.25">
      <c r="A36" s="46" t="s">
        <v>165</v>
      </c>
      <c r="B36" s="56" t="s">
        <v>119</v>
      </c>
      <c r="C36" s="56"/>
      <c r="D36" s="178" t="s">
        <v>130</v>
      </c>
      <c r="E36" s="45">
        <v>20</v>
      </c>
      <c r="F36" s="48" t="s">
        <v>39</v>
      </c>
      <c r="G36" s="49">
        <v>8.84</v>
      </c>
      <c r="H36" s="49">
        <v>49.9</v>
      </c>
      <c r="I36" s="49">
        <f t="shared" si="6"/>
        <v>58.739999999999995</v>
      </c>
      <c r="J36" s="49">
        <f t="shared" si="7"/>
        <v>1174.8</v>
      </c>
      <c r="K36" s="50">
        <f t="shared" si="8"/>
        <v>0.005841499649858457</v>
      </c>
      <c r="L36" s="171"/>
    </row>
    <row r="37" spans="1:12" s="172" customFormat="1" ht="11.25">
      <c r="A37" s="46"/>
      <c r="B37" s="56"/>
      <c r="C37" s="56"/>
      <c r="D37" s="224" t="s">
        <v>136</v>
      </c>
      <c r="E37" s="45"/>
      <c r="F37" s="48"/>
      <c r="G37" s="49"/>
      <c r="H37" s="49"/>
      <c r="I37" s="49">
        <f t="shared" si="6"/>
        <v>0</v>
      </c>
      <c r="J37" s="49">
        <f t="shared" si="7"/>
        <v>0</v>
      </c>
      <c r="K37" s="50">
        <f t="shared" si="8"/>
        <v>0</v>
      </c>
      <c r="L37" s="171"/>
    </row>
    <row r="38" spans="1:12" s="172" customFormat="1" ht="22.5">
      <c r="A38" s="46" t="s">
        <v>166</v>
      </c>
      <c r="B38" s="176" t="s">
        <v>16</v>
      </c>
      <c r="C38" s="56" t="s">
        <v>132</v>
      </c>
      <c r="D38" s="178" t="s">
        <v>125</v>
      </c>
      <c r="E38" s="45">
        <v>13</v>
      </c>
      <c r="F38" s="48" t="s">
        <v>37</v>
      </c>
      <c r="G38" s="49">
        <v>19.47</v>
      </c>
      <c r="H38" s="49">
        <v>93.12</v>
      </c>
      <c r="I38" s="49">
        <f t="shared" si="6"/>
        <v>112.59</v>
      </c>
      <c r="J38" s="49">
        <f t="shared" si="7"/>
        <v>1463.67</v>
      </c>
      <c r="K38" s="50">
        <f t="shared" si="8"/>
        <v>0.007277858182250875</v>
      </c>
      <c r="L38" s="171"/>
    </row>
    <row r="39" spans="1:12" s="172" customFormat="1" ht="11.25">
      <c r="A39" s="46" t="s">
        <v>167</v>
      </c>
      <c r="B39" s="176" t="s">
        <v>16</v>
      </c>
      <c r="C39" s="56" t="s">
        <v>133</v>
      </c>
      <c r="D39" s="47" t="s">
        <v>126</v>
      </c>
      <c r="E39" s="45">
        <v>3.2</v>
      </c>
      <c r="F39" s="48" t="s">
        <v>42</v>
      </c>
      <c r="G39" s="49">
        <v>14.1</v>
      </c>
      <c r="H39" s="49">
        <v>133.22</v>
      </c>
      <c r="I39" s="49">
        <f t="shared" si="6"/>
        <v>147.32</v>
      </c>
      <c r="J39" s="49">
        <f t="shared" si="7"/>
        <v>471.424</v>
      </c>
      <c r="K39" s="50">
        <f t="shared" si="8"/>
        <v>0.0023440782524130686</v>
      </c>
      <c r="L39" s="171"/>
    </row>
    <row r="40" spans="1:12" s="172" customFormat="1" ht="11.25">
      <c r="A40" s="46" t="s">
        <v>168</v>
      </c>
      <c r="B40" s="176" t="s">
        <v>16</v>
      </c>
      <c r="C40" s="56" t="s">
        <v>113</v>
      </c>
      <c r="D40" s="178" t="s">
        <v>127</v>
      </c>
      <c r="E40" s="45">
        <v>16</v>
      </c>
      <c r="F40" s="48" t="s">
        <v>39</v>
      </c>
      <c r="G40" s="49">
        <v>66.8</v>
      </c>
      <c r="H40" s="49">
        <v>33.03</v>
      </c>
      <c r="I40" s="49">
        <f t="shared" si="6"/>
        <v>99.83</v>
      </c>
      <c r="J40" s="49">
        <f t="shared" si="7"/>
        <v>1597.28</v>
      </c>
      <c r="K40" s="50">
        <f t="shared" si="8"/>
        <v>0.007942211917539936</v>
      </c>
      <c r="L40" s="171"/>
    </row>
    <row r="41" spans="1:12" s="172" customFormat="1" ht="11.25">
      <c r="A41" s="46" t="s">
        <v>169</v>
      </c>
      <c r="B41" s="56" t="s">
        <v>119</v>
      </c>
      <c r="C41" s="56"/>
      <c r="D41" s="47" t="s">
        <v>128</v>
      </c>
      <c r="E41" s="45">
        <v>2</v>
      </c>
      <c r="F41" s="48" t="s">
        <v>39</v>
      </c>
      <c r="G41" s="49">
        <v>3.69</v>
      </c>
      <c r="H41" s="49">
        <v>14.5</v>
      </c>
      <c r="I41" s="49">
        <f t="shared" si="6"/>
        <v>18.19</v>
      </c>
      <c r="J41" s="49">
        <f t="shared" si="7"/>
        <v>36.38</v>
      </c>
      <c r="K41" s="50">
        <f t="shared" si="8"/>
        <v>0.00018089356253136763</v>
      </c>
      <c r="L41" s="171"/>
    </row>
    <row r="42" spans="1:12" s="172" customFormat="1" ht="11.25">
      <c r="A42" s="46" t="s">
        <v>170</v>
      </c>
      <c r="B42" s="176" t="s">
        <v>119</v>
      </c>
      <c r="C42" s="56"/>
      <c r="D42" s="178" t="s">
        <v>137</v>
      </c>
      <c r="E42" s="45">
        <v>4</v>
      </c>
      <c r="F42" s="48" t="s">
        <v>39</v>
      </c>
      <c r="G42" s="49">
        <v>3.69</v>
      </c>
      <c r="H42" s="49">
        <v>38.9</v>
      </c>
      <c r="I42" s="49">
        <f t="shared" si="6"/>
        <v>42.589999999999996</v>
      </c>
      <c r="J42" s="49">
        <f t="shared" si="7"/>
        <v>170.35999999999999</v>
      </c>
      <c r="K42" s="50">
        <f t="shared" si="8"/>
        <v>0.0008470870619253376</v>
      </c>
      <c r="L42" s="171"/>
    </row>
    <row r="43" spans="1:12" s="172" customFormat="1" ht="11.25">
      <c r="A43" s="46" t="s">
        <v>171</v>
      </c>
      <c r="B43" s="56" t="s">
        <v>119</v>
      </c>
      <c r="C43" s="56"/>
      <c r="D43" s="47" t="s">
        <v>130</v>
      </c>
      <c r="E43" s="45">
        <v>3</v>
      </c>
      <c r="F43" s="48" t="s">
        <v>39</v>
      </c>
      <c r="G43" s="49">
        <v>8.84</v>
      </c>
      <c r="H43" s="49">
        <v>49.9</v>
      </c>
      <c r="I43" s="49">
        <f t="shared" si="6"/>
        <v>58.739999999999995</v>
      </c>
      <c r="J43" s="49">
        <f t="shared" si="7"/>
        <v>176.21999999999997</v>
      </c>
      <c r="K43" s="50">
        <f t="shared" si="8"/>
        <v>0.0008762249474787684</v>
      </c>
      <c r="L43" s="171"/>
    </row>
    <row r="44" spans="1:12" s="172" customFormat="1" ht="11.25">
      <c r="A44" s="46"/>
      <c r="B44" s="176"/>
      <c r="C44" s="56"/>
      <c r="D44" s="224" t="s">
        <v>120</v>
      </c>
      <c r="E44" s="45"/>
      <c r="F44" s="48"/>
      <c r="G44" s="49"/>
      <c r="H44" s="49"/>
      <c r="I44" s="49">
        <f aca="true" t="shared" si="9" ref="I44:I49">G44+H44</f>
        <v>0</v>
      </c>
      <c r="J44" s="49">
        <f aca="true" t="shared" si="10" ref="J44:J49">E44*I44</f>
        <v>0</v>
      </c>
      <c r="K44" s="50">
        <f t="shared" si="8"/>
        <v>0</v>
      </c>
      <c r="L44" s="171"/>
    </row>
    <row r="45" spans="1:12" s="172" customFormat="1" ht="22.5">
      <c r="A45" s="46" t="s">
        <v>172</v>
      </c>
      <c r="B45" s="56" t="s">
        <v>16</v>
      </c>
      <c r="C45" s="56" t="s">
        <v>132</v>
      </c>
      <c r="D45" s="47" t="s">
        <v>125</v>
      </c>
      <c r="E45" s="45">
        <v>189</v>
      </c>
      <c r="F45" s="48" t="s">
        <v>37</v>
      </c>
      <c r="G45" s="49">
        <v>19.47</v>
      </c>
      <c r="H45" s="49">
        <v>93.12</v>
      </c>
      <c r="I45" s="49">
        <f t="shared" si="9"/>
        <v>112.59</v>
      </c>
      <c r="J45" s="49">
        <f t="shared" si="10"/>
        <v>21279.510000000002</v>
      </c>
      <c r="K45" s="50">
        <f t="shared" si="8"/>
        <v>0.10580886126503196</v>
      </c>
      <c r="L45" s="171"/>
    </row>
    <row r="46" spans="1:12" s="172" customFormat="1" ht="11.25">
      <c r="A46" s="46" t="s">
        <v>173</v>
      </c>
      <c r="B46" s="176" t="s">
        <v>16</v>
      </c>
      <c r="C46" s="56" t="s">
        <v>133</v>
      </c>
      <c r="D46" s="178" t="s">
        <v>126</v>
      </c>
      <c r="E46" s="45">
        <v>240</v>
      </c>
      <c r="F46" s="48" t="s">
        <v>37</v>
      </c>
      <c r="G46" s="49">
        <v>14.1</v>
      </c>
      <c r="H46" s="49">
        <v>133.22</v>
      </c>
      <c r="I46" s="49">
        <f t="shared" si="9"/>
        <v>147.32</v>
      </c>
      <c r="J46" s="49">
        <f t="shared" si="10"/>
        <v>35356.799999999996</v>
      </c>
      <c r="K46" s="50">
        <f t="shared" si="8"/>
        <v>0.17580586893098013</v>
      </c>
      <c r="L46" s="171"/>
    </row>
    <row r="47" spans="1:12" s="172" customFormat="1" ht="11.25">
      <c r="A47" s="46" t="s">
        <v>174</v>
      </c>
      <c r="B47" s="56" t="s">
        <v>119</v>
      </c>
      <c r="C47" s="56"/>
      <c r="D47" s="47" t="s">
        <v>128</v>
      </c>
      <c r="E47" s="45">
        <v>228</v>
      </c>
      <c r="F47" s="48" t="s">
        <v>39</v>
      </c>
      <c r="G47" s="49">
        <v>3.69</v>
      </c>
      <c r="H47" s="49">
        <v>14.5</v>
      </c>
      <c r="I47" s="49">
        <f t="shared" si="9"/>
        <v>18.19</v>
      </c>
      <c r="J47" s="49">
        <f t="shared" si="10"/>
        <v>4147.320000000001</v>
      </c>
      <c r="K47" s="50">
        <f t="shared" si="8"/>
        <v>0.02062186612857591</v>
      </c>
      <c r="L47" s="171"/>
    </row>
    <row r="48" spans="1:12" s="172" customFormat="1" ht="11.25">
      <c r="A48" s="46" t="s">
        <v>175</v>
      </c>
      <c r="B48" s="176" t="s">
        <v>119</v>
      </c>
      <c r="C48" s="56"/>
      <c r="D48" s="178" t="s">
        <v>137</v>
      </c>
      <c r="E48" s="45">
        <v>60</v>
      </c>
      <c r="F48" s="48" t="s">
        <v>39</v>
      </c>
      <c r="G48" s="49">
        <v>3.69</v>
      </c>
      <c r="H48" s="49">
        <v>38.9</v>
      </c>
      <c r="I48" s="49">
        <f t="shared" si="9"/>
        <v>42.589999999999996</v>
      </c>
      <c r="J48" s="49">
        <f t="shared" si="10"/>
        <v>2555.3999999999996</v>
      </c>
      <c r="K48" s="50">
        <f t="shared" si="8"/>
        <v>0.012706305928880064</v>
      </c>
      <c r="L48" s="171"/>
    </row>
    <row r="49" spans="1:12" s="172" customFormat="1" ht="11.25">
      <c r="A49" s="46" t="s">
        <v>188</v>
      </c>
      <c r="B49" s="176" t="s">
        <v>15</v>
      </c>
      <c r="C49" s="56" t="s">
        <v>196</v>
      </c>
      <c r="D49" s="178" t="s">
        <v>193</v>
      </c>
      <c r="E49" s="45">
        <v>64.32</v>
      </c>
      <c r="F49" s="48" t="s">
        <v>37</v>
      </c>
      <c r="G49" s="49">
        <f>20.86*0.15</f>
        <v>3.129</v>
      </c>
      <c r="H49" s="49">
        <f>20.86*0.85</f>
        <v>17.730999999999998</v>
      </c>
      <c r="I49" s="49">
        <f t="shared" si="9"/>
        <v>20.86</v>
      </c>
      <c r="J49" s="49">
        <f t="shared" si="10"/>
        <v>1341.7151999999999</v>
      </c>
      <c r="K49" s="50">
        <f t="shared" si="8"/>
        <v>0.006671458010733545</v>
      </c>
      <c r="L49" s="171"/>
    </row>
    <row r="50" spans="1:12" s="172" customFormat="1" ht="11.25">
      <c r="A50" s="46" t="s">
        <v>192</v>
      </c>
      <c r="B50" s="176" t="s">
        <v>119</v>
      </c>
      <c r="C50" s="56"/>
      <c r="D50" s="178" t="s">
        <v>194</v>
      </c>
      <c r="E50" s="45">
        <v>12</v>
      </c>
      <c r="F50" s="48" t="s">
        <v>39</v>
      </c>
      <c r="G50" s="49">
        <v>8.15</v>
      </c>
      <c r="H50" s="49">
        <v>99.9</v>
      </c>
      <c r="I50" s="49">
        <f t="shared" si="6"/>
        <v>108.05000000000001</v>
      </c>
      <c r="J50" s="49">
        <f t="shared" si="7"/>
        <v>1296.6000000000001</v>
      </c>
      <c r="K50" s="50">
        <f t="shared" si="8"/>
        <v>0.006447130103852976</v>
      </c>
      <c r="L50" s="171"/>
    </row>
    <row r="51" spans="1:12" s="172" customFormat="1" ht="11.25">
      <c r="A51" s="46"/>
      <c r="B51" s="176"/>
      <c r="C51" s="56"/>
      <c r="D51" s="224" t="s">
        <v>186</v>
      </c>
      <c r="E51" s="45"/>
      <c r="F51" s="48"/>
      <c r="G51" s="49"/>
      <c r="H51" s="49"/>
      <c r="I51" s="49">
        <f>G51+H51</f>
        <v>0</v>
      </c>
      <c r="J51" s="49">
        <f>E51*I51</f>
        <v>0</v>
      </c>
      <c r="K51" s="50">
        <f t="shared" si="8"/>
        <v>0</v>
      </c>
      <c r="L51" s="171"/>
    </row>
    <row r="52" spans="1:12" s="177" customFormat="1" ht="22.5">
      <c r="A52" s="120" t="s">
        <v>195</v>
      </c>
      <c r="B52" s="126" t="s">
        <v>16</v>
      </c>
      <c r="C52" s="126" t="s">
        <v>189</v>
      </c>
      <c r="D52" s="121" t="s">
        <v>187</v>
      </c>
      <c r="E52" s="123">
        <f>E45+E38+E31+E24+E17</f>
        <v>385.875</v>
      </c>
      <c r="F52" s="48" t="s">
        <v>37</v>
      </c>
      <c r="G52" s="49">
        <v>7.49</v>
      </c>
      <c r="H52" s="49"/>
      <c r="I52" s="49">
        <f>G52+H52</f>
        <v>7.49</v>
      </c>
      <c r="J52" s="49">
        <f>E52*I52</f>
        <v>2890.20375</v>
      </c>
      <c r="K52" s="50">
        <f t="shared" si="8"/>
        <v>0.01437106247331001</v>
      </c>
      <c r="L52" s="179"/>
    </row>
    <row r="53" spans="1:12" s="177" customFormat="1" ht="11.25">
      <c r="A53" s="120"/>
      <c r="B53" s="126"/>
      <c r="C53" s="126"/>
      <c r="D53" s="121" t="s">
        <v>80</v>
      </c>
      <c r="E53" s="123"/>
      <c r="F53" s="44"/>
      <c r="G53" s="49"/>
      <c r="H53" s="49"/>
      <c r="I53" s="123"/>
      <c r="J53" s="119"/>
      <c r="K53" s="122"/>
      <c r="L53" s="179"/>
    </row>
    <row r="54" spans="1:11" ht="11.25">
      <c r="A54" s="59">
        <v>4</v>
      </c>
      <c r="B54" s="175"/>
      <c r="C54" s="175"/>
      <c r="D54" s="52" t="s">
        <v>44</v>
      </c>
      <c r="E54" s="65"/>
      <c r="F54" s="53"/>
      <c r="G54" s="59"/>
      <c r="H54" s="52"/>
      <c r="I54" s="52"/>
      <c r="J54" s="54">
        <f>SUM(J55:J56)</f>
        <v>8144.28075</v>
      </c>
      <c r="K54" s="57">
        <f>J54/$J$65</f>
        <v>0.040496095632851524</v>
      </c>
    </row>
    <row r="55" spans="1:11" ht="22.5">
      <c r="A55" s="120" t="s">
        <v>60</v>
      </c>
      <c r="B55" s="199" t="s">
        <v>15</v>
      </c>
      <c r="C55" s="126" t="s">
        <v>19</v>
      </c>
      <c r="D55" s="121" t="s">
        <v>141</v>
      </c>
      <c r="E55" s="123">
        <f>10272.74*0.25</f>
        <v>2568.185</v>
      </c>
      <c r="F55" s="44" t="s">
        <v>37</v>
      </c>
      <c r="G55" s="119">
        <f>1.95*0.15</f>
        <v>0.2925</v>
      </c>
      <c r="H55" s="119">
        <f>1.95*0.85</f>
        <v>1.6575</v>
      </c>
      <c r="I55" s="119">
        <f>G55+H55</f>
        <v>1.95</v>
      </c>
      <c r="J55" s="119">
        <f>E55*I55</f>
        <v>5007.96075</v>
      </c>
      <c r="K55" s="50">
        <f>J55/$J$65</f>
        <v>0.02490126061255524</v>
      </c>
    </row>
    <row r="56" spans="1:11" ht="12.75">
      <c r="A56" s="46" t="s">
        <v>21</v>
      </c>
      <c r="B56" s="199" t="s">
        <v>0</v>
      </c>
      <c r="C56" s="56" t="s">
        <v>109</v>
      </c>
      <c r="D56" s="47" t="s">
        <v>121</v>
      </c>
      <c r="E56" s="45">
        <v>2</v>
      </c>
      <c r="F56" s="48" t="s">
        <v>61</v>
      </c>
      <c r="G56" s="119">
        <f>176*8.91</f>
        <v>1568.16</v>
      </c>
      <c r="H56" s="119"/>
      <c r="I56" s="49">
        <f>G56+H56</f>
        <v>1568.16</v>
      </c>
      <c r="J56" s="49">
        <f>E56*I56</f>
        <v>3136.32</v>
      </c>
      <c r="K56" s="50">
        <f>J56/$J$65</f>
        <v>0.015594835020296285</v>
      </c>
    </row>
    <row r="57" spans="1:11" ht="11.25">
      <c r="A57" s="10"/>
      <c r="B57" s="174"/>
      <c r="C57" s="174"/>
      <c r="D57" s="11" t="s">
        <v>80</v>
      </c>
      <c r="E57" s="123"/>
      <c r="F57" s="13"/>
      <c r="G57" s="49"/>
      <c r="H57" s="49"/>
      <c r="I57" s="12"/>
      <c r="J57" s="12"/>
      <c r="K57" s="50"/>
    </row>
    <row r="58" spans="1:11" ht="11.25">
      <c r="A58" s="59">
        <v>5</v>
      </c>
      <c r="B58" s="175"/>
      <c r="C58" s="175"/>
      <c r="D58" s="52" t="s">
        <v>45</v>
      </c>
      <c r="E58" s="65"/>
      <c r="F58" s="53"/>
      <c r="G58" s="59"/>
      <c r="H58" s="52"/>
      <c r="I58" s="52"/>
      <c r="J58" s="54">
        <f>SUM(J59:J60)</f>
        <v>29251.199999999997</v>
      </c>
      <c r="K58" s="57">
        <f>J58/$J$65</f>
        <v>0.14544677779872292</v>
      </c>
    </row>
    <row r="59" spans="1:11" ht="12.75">
      <c r="A59" s="120" t="s">
        <v>139</v>
      </c>
      <c r="B59" s="199" t="s">
        <v>0</v>
      </c>
      <c r="C59" s="126" t="s">
        <v>18</v>
      </c>
      <c r="D59" s="121" t="s">
        <v>176</v>
      </c>
      <c r="E59" s="125">
        <v>2</v>
      </c>
      <c r="F59" s="44" t="s">
        <v>61</v>
      </c>
      <c r="G59" s="123">
        <f>88*74.26</f>
        <v>6534.88</v>
      </c>
      <c r="H59" s="123"/>
      <c r="I59" s="119">
        <f>G59+H59</f>
        <v>6534.88</v>
      </c>
      <c r="J59" s="119">
        <f>E59*I59</f>
        <v>13069.76</v>
      </c>
      <c r="K59" s="50">
        <f>J59/$J$65</f>
        <v>0.0649872305615714</v>
      </c>
    </row>
    <row r="60" spans="1:11" ht="12.75">
      <c r="A60" s="120" t="s">
        <v>140</v>
      </c>
      <c r="B60" s="199" t="s">
        <v>0</v>
      </c>
      <c r="C60" s="126" t="s">
        <v>1</v>
      </c>
      <c r="D60" s="121" t="s">
        <v>82</v>
      </c>
      <c r="E60" s="125">
        <v>2</v>
      </c>
      <c r="F60" s="44" t="s">
        <v>61</v>
      </c>
      <c r="G60" s="119">
        <f>176*45.97</f>
        <v>8090.719999999999</v>
      </c>
      <c r="H60" s="119"/>
      <c r="I60" s="119">
        <f>G60+H60</f>
        <v>8090.719999999999</v>
      </c>
      <c r="J60" s="119">
        <f>E60*I60</f>
        <v>16181.439999999999</v>
      </c>
      <c r="K60" s="50">
        <f>J60/$J$65</f>
        <v>0.08045954723715153</v>
      </c>
    </row>
    <row r="61" spans="1:12" s="177" customFormat="1" ht="11.25">
      <c r="A61" s="120"/>
      <c r="B61" s="199"/>
      <c r="C61" s="126"/>
      <c r="D61" s="121"/>
      <c r="E61" s="125"/>
      <c r="F61" s="44"/>
      <c r="G61" s="119"/>
      <c r="H61" s="119"/>
      <c r="I61" s="119"/>
      <c r="J61" s="119"/>
      <c r="K61" s="122"/>
      <c r="L61" s="179"/>
    </row>
    <row r="62" spans="1:11" ht="11.25">
      <c r="A62" s="59">
        <v>6</v>
      </c>
      <c r="B62" s="175"/>
      <c r="C62" s="175"/>
      <c r="D62" s="52" t="s">
        <v>199</v>
      </c>
      <c r="E62" s="65"/>
      <c r="F62" s="53"/>
      <c r="G62" s="59"/>
      <c r="H62" s="52"/>
      <c r="I62" s="52"/>
      <c r="J62" s="54">
        <f>SUM(J63:J63)</f>
        <v>40250</v>
      </c>
      <c r="K62" s="57">
        <f>J62/$J$65</f>
        <v>0.2001365006016368</v>
      </c>
    </row>
    <row r="63" spans="1:11" ht="22.5">
      <c r="A63" s="120" t="s">
        <v>198</v>
      </c>
      <c r="B63" s="199" t="s">
        <v>22</v>
      </c>
      <c r="C63" s="126"/>
      <c r="D63" s="178" t="s">
        <v>131</v>
      </c>
      <c r="E63" s="45">
        <v>1</v>
      </c>
      <c r="F63" s="48" t="s">
        <v>39</v>
      </c>
      <c r="G63" s="49">
        <v>5250</v>
      </c>
      <c r="H63" s="49">
        <v>35000</v>
      </c>
      <c r="I63" s="49">
        <f>G63+H63</f>
        <v>40250</v>
      </c>
      <c r="J63" s="49">
        <f>E63*I63</f>
        <v>40250</v>
      </c>
      <c r="K63" s="50">
        <f>J63/$J$65</f>
        <v>0.2001365006016368</v>
      </c>
    </row>
    <row r="64" spans="1:12" s="177" customFormat="1" ht="11.25">
      <c r="A64" s="120"/>
      <c r="B64" s="199"/>
      <c r="C64" s="126"/>
      <c r="D64" s="121"/>
      <c r="E64" s="125"/>
      <c r="F64" s="44"/>
      <c r="G64" s="119"/>
      <c r="H64" s="119"/>
      <c r="I64" s="119"/>
      <c r="J64" s="119"/>
      <c r="K64" s="122"/>
      <c r="L64" s="179"/>
    </row>
    <row r="65" spans="1:11" ht="11.25">
      <c r="A65" s="283" t="s">
        <v>46</v>
      </c>
      <c r="B65" s="283"/>
      <c r="C65" s="283"/>
      <c r="D65" s="283"/>
      <c r="E65" s="283"/>
      <c r="F65" s="283"/>
      <c r="G65" s="283"/>
      <c r="H65" s="283"/>
      <c r="I65" s="283"/>
      <c r="J65" s="58">
        <f>J8+J12+J15+J54+J58</f>
        <v>201112.73995000002</v>
      </c>
      <c r="K65" s="60"/>
    </row>
    <row r="66" spans="1:12" ht="11.25" customHeight="1">
      <c r="A66" s="296" t="s">
        <v>206</v>
      </c>
      <c r="B66" s="297"/>
      <c r="C66" s="297"/>
      <c r="D66" s="297"/>
      <c r="E66" s="297"/>
      <c r="F66" s="297"/>
      <c r="G66" s="297"/>
      <c r="H66" s="297"/>
      <c r="I66" s="230">
        <f>BDI!C29</f>
        <v>0.24674109679303813</v>
      </c>
      <c r="J66" s="58">
        <f>J65*I66</f>
        <v>49622.77803431606</v>
      </c>
      <c r="K66" s="55">
        <f>J66/J65</f>
        <v>0.24674109679303813</v>
      </c>
      <c r="L66" s="179"/>
    </row>
    <row r="67" spans="1:11" ht="11.25">
      <c r="A67" s="283" t="s">
        <v>197</v>
      </c>
      <c r="B67" s="283"/>
      <c r="C67" s="283"/>
      <c r="D67" s="283"/>
      <c r="E67" s="283"/>
      <c r="F67" s="283"/>
      <c r="G67" s="283"/>
      <c r="H67" s="283"/>
      <c r="I67" s="283"/>
      <c r="J67" s="58">
        <f>J62</f>
        <v>40250</v>
      </c>
      <c r="K67" s="60"/>
    </row>
    <row r="68" spans="1:12" ht="11.25" customHeight="1">
      <c r="A68" s="296" t="s">
        <v>207</v>
      </c>
      <c r="B68" s="297"/>
      <c r="C68" s="297"/>
      <c r="D68" s="297"/>
      <c r="E68" s="297"/>
      <c r="F68" s="297"/>
      <c r="G68" s="297"/>
      <c r="H68" s="297"/>
      <c r="I68" s="230">
        <f>BDI!I29</f>
        <v>0.12634017233004657</v>
      </c>
      <c r="J68" s="58">
        <f>J67*I68</f>
        <v>5085.191936284375</v>
      </c>
      <c r="K68" s="55">
        <f>J68/J67</f>
        <v>0.12634017233004657</v>
      </c>
      <c r="L68" s="179"/>
    </row>
    <row r="69" spans="1:11" ht="11.25">
      <c r="A69" s="283" t="s">
        <v>47</v>
      </c>
      <c r="B69" s="283"/>
      <c r="C69" s="283"/>
      <c r="D69" s="283"/>
      <c r="E69" s="283"/>
      <c r="F69" s="283"/>
      <c r="G69" s="283"/>
      <c r="H69" s="283"/>
      <c r="I69" s="283"/>
      <c r="J69" s="58">
        <f>J65+J66+J67+J68</f>
        <v>296070.70992060046</v>
      </c>
      <c r="K69" s="55"/>
    </row>
    <row r="71" spans="1:11" ht="11.25">
      <c r="A71" s="181"/>
      <c r="B71" s="189" t="s">
        <v>48</v>
      </c>
      <c r="C71" s="190"/>
      <c r="D71" s="191"/>
      <c r="E71" s="192"/>
      <c r="F71" s="193"/>
      <c r="G71" s="193"/>
      <c r="H71" s="193"/>
      <c r="I71" s="194"/>
      <c r="J71" s="165"/>
      <c r="K71" s="165"/>
    </row>
    <row r="72" spans="1:11" ht="21" customHeight="1">
      <c r="A72" s="195">
        <v>1</v>
      </c>
      <c r="B72" s="298" t="s">
        <v>62</v>
      </c>
      <c r="C72" s="298"/>
      <c r="D72" s="298"/>
      <c r="E72" s="298"/>
      <c r="F72" s="298"/>
      <c r="G72" s="298"/>
      <c r="H72" s="298"/>
      <c r="I72" s="298"/>
      <c r="K72" s="165"/>
    </row>
    <row r="73" spans="1:11" ht="11.25">
      <c r="A73" s="195">
        <v>2</v>
      </c>
      <c r="B73" s="280" t="s">
        <v>191</v>
      </c>
      <c r="C73" s="281"/>
      <c r="D73" s="281"/>
      <c r="E73" s="281"/>
      <c r="F73" s="281"/>
      <c r="G73" s="281"/>
      <c r="H73" s="281"/>
      <c r="I73" s="282"/>
      <c r="K73" s="165"/>
    </row>
    <row r="74" spans="1:11" ht="11.25">
      <c r="A74" s="195">
        <v>3</v>
      </c>
      <c r="B74" s="280" t="s">
        <v>63</v>
      </c>
      <c r="C74" s="281"/>
      <c r="D74" s="281"/>
      <c r="E74" s="281"/>
      <c r="F74" s="281"/>
      <c r="G74" s="281"/>
      <c r="H74" s="281"/>
      <c r="I74" s="282"/>
      <c r="K74" s="165"/>
    </row>
    <row r="75" spans="1:11" ht="11.25">
      <c r="A75" s="195">
        <v>4</v>
      </c>
      <c r="B75" s="280" t="s">
        <v>49</v>
      </c>
      <c r="C75" s="281"/>
      <c r="D75" s="281"/>
      <c r="E75" s="281"/>
      <c r="F75" s="281"/>
      <c r="G75" s="281"/>
      <c r="H75" s="281"/>
      <c r="I75" s="282"/>
      <c r="J75" s="165"/>
      <c r="K75" s="165"/>
    </row>
  </sheetData>
  <sheetProtection/>
  <mergeCells count="18">
    <mergeCell ref="B72:I72"/>
    <mergeCell ref="B73:I73"/>
    <mergeCell ref="E3:F3"/>
    <mergeCell ref="E4:F4"/>
    <mergeCell ref="A66:H66"/>
    <mergeCell ref="A68:H68"/>
    <mergeCell ref="A65:I65"/>
    <mergeCell ref="A69:I69"/>
    <mergeCell ref="G4:H4"/>
    <mergeCell ref="G3:H3"/>
    <mergeCell ref="B74:I74"/>
    <mergeCell ref="B75:I75"/>
    <mergeCell ref="A67:I67"/>
    <mergeCell ref="E1:K1"/>
    <mergeCell ref="E2:K2"/>
    <mergeCell ref="A6:K6"/>
    <mergeCell ref="J3:K3"/>
    <mergeCell ref="J4:K4"/>
  </mergeCells>
  <printOptions horizontalCentered="1"/>
  <pageMargins left="0.3937007874015748" right="0.3937007874015748" top="0.5511811023622047" bottom="0.7874015748031497" header="0.31496062992125984" footer="0.2755905511811024"/>
  <pageSetup fitToHeight="0" horizontalDpi="600" verticalDpi="600" orientation="landscape" paperSize="9" scale="68" r:id="rId2"/>
  <headerFooter alignWithMargins="0">
    <oddFooter xml:space="preserve">&amp;LEng. Civil Mário Ricardo Queiroz e Silva
CREA 14273/D-GO&amp;CPágina &amp;P de &amp;N&amp;R_____________________
VISTO IFG            </oddFooter>
  </headerFooter>
  <ignoredErrors>
    <ignoredError sqref="C13 C54 C57:C58 C14:C15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zoomScale="80" zoomScaleNormal="80" zoomScalePageLayoutView="0" workbookViewId="0" topLeftCell="A4">
      <selection activeCell="D31" sqref="D31"/>
    </sheetView>
  </sheetViews>
  <sheetFormatPr defaultColWidth="9.140625" defaultRowHeight="12.75"/>
  <cols>
    <col min="1" max="1" width="25.28125" style="158" customWidth="1"/>
    <col min="2" max="2" width="49.421875" style="159" customWidth="1"/>
    <col min="3" max="3" width="13.57421875" style="160" bestFit="1" customWidth="1"/>
    <col min="4" max="4" width="18.28125" style="161" customWidth="1"/>
    <col min="5" max="5" width="19.57421875" style="161" customWidth="1"/>
    <col min="6" max="6" width="20.8515625" style="161" customWidth="1"/>
  </cols>
  <sheetData>
    <row r="1" spans="1:6" ht="36.75" customHeight="1">
      <c r="A1" s="127"/>
      <c r="B1" s="128"/>
      <c r="C1" s="129"/>
      <c r="D1" s="299" t="s">
        <v>66</v>
      </c>
      <c r="E1" s="299"/>
      <c r="F1" s="222" t="s">
        <v>148</v>
      </c>
    </row>
    <row r="2" spans="1:6" ht="43.5" customHeight="1">
      <c r="A2" s="130"/>
      <c r="B2" s="300" t="s">
        <v>105</v>
      </c>
      <c r="C2" s="301"/>
      <c r="D2" s="299" t="s">
        <v>67</v>
      </c>
      <c r="E2" s="299"/>
      <c r="F2" s="223" t="s">
        <v>115</v>
      </c>
    </row>
    <row r="3" spans="1:6" ht="21" customHeight="1">
      <c r="A3" s="130"/>
      <c r="B3" s="300" t="s">
        <v>106</v>
      </c>
      <c r="C3" s="301"/>
      <c r="D3" s="299" t="s">
        <v>68</v>
      </c>
      <c r="E3" s="299"/>
      <c r="F3" s="221">
        <f>ORÇAMENTO!G3</f>
        <v>10272.74</v>
      </c>
    </row>
    <row r="4" spans="1:6" ht="24.75" customHeight="1">
      <c r="A4" s="131"/>
      <c r="B4" s="132"/>
      <c r="C4" s="133"/>
      <c r="D4" s="299" t="s">
        <v>25</v>
      </c>
      <c r="E4" s="299"/>
      <c r="F4" s="221">
        <f>C24/F3</f>
        <v>28.82100685120041</v>
      </c>
    </row>
    <row r="5" spans="1:6" ht="12.75">
      <c r="A5" s="303"/>
      <c r="B5" s="304"/>
      <c r="C5" s="304"/>
      <c r="D5" s="305"/>
      <c r="E5" s="305"/>
      <c r="F5" s="305"/>
    </row>
    <row r="6" spans="1:6" ht="12.75">
      <c r="A6" s="306" t="s">
        <v>118</v>
      </c>
      <c r="B6" s="306"/>
      <c r="C6" s="306"/>
      <c r="D6" s="306"/>
      <c r="E6" s="306"/>
      <c r="F6" s="306"/>
    </row>
    <row r="7" spans="1:6" ht="12.75">
      <c r="A7" s="134" t="s">
        <v>27</v>
      </c>
      <c r="B7" s="135" t="s">
        <v>28</v>
      </c>
      <c r="C7" s="136" t="s">
        <v>69</v>
      </c>
      <c r="D7" s="137" t="s">
        <v>70</v>
      </c>
      <c r="E7" s="137" t="s">
        <v>71</v>
      </c>
      <c r="F7" s="137" t="s">
        <v>72</v>
      </c>
    </row>
    <row r="8" spans="1:6" ht="12.75">
      <c r="A8" s="142" t="str">
        <f>'[1]Implantação-subestação'!A8</f>
        <v>1</v>
      </c>
      <c r="B8" s="143" t="str">
        <f>ORÇAMENTO!D8</f>
        <v>SERVIÇOS INICIAIS/ DESPESAS GERAIS</v>
      </c>
      <c r="C8" s="144">
        <f>ORÇAMENTO!J8</f>
        <v>1078.41</v>
      </c>
      <c r="D8" s="144">
        <f>D9*$C$8</f>
        <v>1078.41</v>
      </c>
      <c r="E8" s="144">
        <f>E9*$C$8</f>
        <v>0</v>
      </c>
      <c r="F8" s="144">
        <f>F9*$C$8</f>
        <v>0</v>
      </c>
    </row>
    <row r="9" spans="1:6" ht="12.75">
      <c r="A9" s="139"/>
      <c r="B9" s="140"/>
      <c r="C9" s="141"/>
      <c r="D9" s="219">
        <v>1</v>
      </c>
      <c r="E9" s="220"/>
      <c r="F9" s="220"/>
    </row>
    <row r="10" spans="1:6" ht="12.75">
      <c r="A10" s="142" t="s">
        <v>177</v>
      </c>
      <c r="B10" s="143" t="str">
        <f>ORÇAMENTO!D12</f>
        <v>SERVIÇOS GERAIS INTERNOS</v>
      </c>
      <c r="C10" s="144">
        <f>ORÇAMENTO!J12</f>
        <v>1163.04</v>
      </c>
      <c r="D10" s="144">
        <f>D11*$C$10</f>
        <v>395.4336</v>
      </c>
      <c r="E10" s="144">
        <f>E11*$C$10</f>
        <v>383.8032</v>
      </c>
      <c r="F10" s="144">
        <f>F11*$C$10</f>
        <v>383.8032</v>
      </c>
    </row>
    <row r="11" spans="1:6" ht="12.75">
      <c r="A11" s="146"/>
      <c r="B11" s="147"/>
      <c r="C11" s="148"/>
      <c r="D11" s="219">
        <v>0.34</v>
      </c>
      <c r="E11" s="220">
        <v>0.33</v>
      </c>
      <c r="F11" s="220">
        <v>0.33</v>
      </c>
    </row>
    <row r="12" spans="1:6" ht="12.75">
      <c r="A12" s="149">
        <v>3</v>
      </c>
      <c r="B12" s="143" t="str">
        <f>ORÇAMENTO!D15</f>
        <v>ADEQUAÇÕES GERAIS PARA ACESSIBILIDADE</v>
      </c>
      <c r="C12" s="144">
        <f>ORÇAMENTO!J15</f>
        <v>161475.80920000002</v>
      </c>
      <c r="D12" s="144">
        <f>D13*$C$12</f>
        <v>54901.77512800001</v>
      </c>
      <c r="E12" s="144">
        <f>E13*$C$12</f>
        <v>53287.01703600001</v>
      </c>
      <c r="F12" s="144">
        <f>F13*$C$12</f>
        <v>53287.01703600001</v>
      </c>
    </row>
    <row r="13" spans="1:6" ht="12.75">
      <c r="A13" s="139"/>
      <c r="B13" s="145"/>
      <c r="C13" s="141"/>
      <c r="D13" s="219">
        <v>0.34</v>
      </c>
      <c r="E13" s="220">
        <v>0.33</v>
      </c>
      <c r="F13" s="220">
        <v>0.33</v>
      </c>
    </row>
    <row r="14" spans="1:6" ht="12.75">
      <c r="A14" s="142" t="s">
        <v>178</v>
      </c>
      <c r="B14" s="143" t="str">
        <f>ORÇAMENTO!D54</f>
        <v>LIMPEZA</v>
      </c>
      <c r="C14" s="144">
        <f>ORÇAMENTO!J54</f>
        <v>8144.28075</v>
      </c>
      <c r="D14" s="144">
        <f>D15*$C$14</f>
        <v>2036.0701875</v>
      </c>
      <c r="E14" s="144">
        <f>E15*$C$14</f>
        <v>2036.0701875</v>
      </c>
      <c r="F14" s="144">
        <f>F15*$C$14</f>
        <v>4072.140375</v>
      </c>
    </row>
    <row r="15" spans="1:6" ht="12.75">
      <c r="A15" s="150"/>
      <c r="B15" s="151"/>
      <c r="C15" s="152"/>
      <c r="D15" s="219">
        <v>0.25</v>
      </c>
      <c r="E15" s="220">
        <v>0.25</v>
      </c>
      <c r="F15" s="220">
        <v>0.5</v>
      </c>
    </row>
    <row r="16" spans="1:6" ht="12.75">
      <c r="A16" s="142" t="s">
        <v>179</v>
      </c>
      <c r="B16" s="143" t="str">
        <f>ORÇAMENTO!D58</f>
        <v>ADMINISTRAÇÃO DA OBRA</v>
      </c>
      <c r="C16" s="144">
        <f>ORÇAMENTO!J58</f>
        <v>29251.199999999997</v>
      </c>
      <c r="D16" s="144">
        <f>D17*$C$16</f>
        <v>9945.408</v>
      </c>
      <c r="E16" s="144">
        <f>E17*$C$16</f>
        <v>9652.895999999999</v>
      </c>
      <c r="F16" s="144">
        <f>F17*$C$16</f>
        <v>9652.895999999999</v>
      </c>
    </row>
    <row r="17" spans="1:6" ht="12.75">
      <c r="A17" s="139"/>
      <c r="B17" s="145"/>
      <c r="C17" s="141"/>
      <c r="D17" s="219">
        <v>0.34</v>
      </c>
      <c r="E17" s="220">
        <v>0.33</v>
      </c>
      <c r="F17" s="220">
        <v>0.33</v>
      </c>
    </row>
    <row r="18" spans="1:6" ht="12.75">
      <c r="A18" s="142" t="s">
        <v>200</v>
      </c>
      <c r="B18" s="143" t="str">
        <f>ORÇAMENTO!D62</f>
        <v>EQUIPAMENTO</v>
      </c>
      <c r="C18" s="144">
        <f>ORÇAMENTO!J62</f>
        <v>40250</v>
      </c>
      <c r="D18" s="144">
        <f>D19*$C$18</f>
        <v>4025</v>
      </c>
      <c r="E18" s="144">
        <f>E19*$C$18</f>
        <v>4025</v>
      </c>
      <c r="F18" s="144">
        <f>F19*$C$18</f>
        <v>32200</v>
      </c>
    </row>
    <row r="19" spans="1:6" ht="12.75">
      <c r="A19" s="139"/>
      <c r="B19" s="145"/>
      <c r="C19" s="141"/>
      <c r="D19" s="219">
        <v>0.1</v>
      </c>
      <c r="E19" s="220">
        <v>0.1</v>
      </c>
      <c r="F19" s="220">
        <v>0.8</v>
      </c>
    </row>
    <row r="20" spans="1:6" ht="12.75" customHeight="1">
      <c r="A20" s="302" t="s">
        <v>46</v>
      </c>
      <c r="B20" s="302"/>
      <c r="C20" s="144">
        <f>C8+C10+C12+C14+C16</f>
        <v>201112.73995000002</v>
      </c>
      <c r="D20" s="138">
        <f>D8+D10+D12+D14+D16</f>
        <v>68357.0969155</v>
      </c>
      <c r="E20" s="138">
        <f>E8+E10+E12+E14+E16</f>
        <v>65359.786423500016</v>
      </c>
      <c r="F20" s="138">
        <f>F8+F10+F12+F14+F16</f>
        <v>67395.85661100001</v>
      </c>
    </row>
    <row r="21" spans="1:6" ht="12.75" customHeight="1">
      <c r="A21" s="231" t="s">
        <v>208</v>
      </c>
      <c r="B21" s="232">
        <f>BDI!C29</f>
        <v>0.24674109679303813</v>
      </c>
      <c r="C21" s="144">
        <f>C20*$B$21</f>
        <v>49622.77803431606</v>
      </c>
      <c r="D21" s="144">
        <f>D20*$B$21</f>
        <v>16866.505066518475</v>
      </c>
      <c r="E21" s="144">
        <f>E20*$B$21</f>
        <v>16126.945388293118</v>
      </c>
      <c r="F21" s="144">
        <f>F20*$B$21</f>
        <v>16629.327579504472</v>
      </c>
    </row>
    <row r="22" spans="1:6" ht="12.75" customHeight="1">
      <c r="A22" s="302" t="s">
        <v>201</v>
      </c>
      <c r="B22" s="302"/>
      <c r="C22" s="144">
        <f>C18</f>
        <v>40250</v>
      </c>
      <c r="D22" s="138">
        <f>D18</f>
        <v>4025</v>
      </c>
      <c r="E22" s="138">
        <f>E18</f>
        <v>4025</v>
      </c>
      <c r="F22" s="138">
        <f>F18</f>
        <v>32200</v>
      </c>
    </row>
    <row r="23" spans="1:6" ht="12.75" customHeight="1">
      <c r="A23" s="231" t="s">
        <v>209</v>
      </c>
      <c r="B23" s="232">
        <f>BDI!I29</f>
        <v>0.12634017233004657</v>
      </c>
      <c r="C23" s="144">
        <f>C22*$B$23</f>
        <v>5085.191936284375</v>
      </c>
      <c r="D23" s="144">
        <f>D22*$B$23</f>
        <v>508.51919362843745</v>
      </c>
      <c r="E23" s="144">
        <f>E22*$B$23</f>
        <v>508.51919362843745</v>
      </c>
      <c r="F23" s="144">
        <f>F22*$B$23</f>
        <v>4068.1535490274996</v>
      </c>
    </row>
    <row r="24" spans="1:6" ht="12.75" customHeight="1">
      <c r="A24" s="302" t="s">
        <v>47</v>
      </c>
      <c r="B24" s="302"/>
      <c r="C24" s="144">
        <f>C20+C21+C22+C23</f>
        <v>296070.70992060046</v>
      </c>
      <c r="D24" s="144">
        <f>D20+D21+D22+D23</f>
        <v>89757.12117564691</v>
      </c>
      <c r="E24" s="144">
        <f>E20+E21+E22+E23</f>
        <v>86020.25100542157</v>
      </c>
      <c r="F24" s="144">
        <f>F20+F21+F22+F23</f>
        <v>120293.33773953198</v>
      </c>
    </row>
    <row r="25" spans="1:6" ht="12.75" customHeight="1">
      <c r="A25" s="302" t="s">
        <v>73</v>
      </c>
      <c r="B25" s="302"/>
      <c r="C25" s="302"/>
      <c r="D25" s="153">
        <f>D24</f>
        <v>89757.12117564691</v>
      </c>
      <c r="E25" s="153">
        <f>E24+D25</f>
        <v>175777.37218106847</v>
      </c>
      <c r="F25" s="153">
        <f>F24+E25</f>
        <v>296070.70992060046</v>
      </c>
    </row>
    <row r="26" spans="1:6" ht="12.75">
      <c r="A26" s="154"/>
      <c r="B26" s="155"/>
      <c r="C26" s="156"/>
      <c r="D26" s="157"/>
      <c r="E26" s="157"/>
      <c r="F26" s="157"/>
    </row>
    <row r="27" ht="12.75">
      <c r="B27" s="162" t="s">
        <v>74</v>
      </c>
    </row>
    <row r="28" ht="12.75">
      <c r="B28" s="162" t="s">
        <v>75</v>
      </c>
    </row>
    <row r="29" ht="12.75">
      <c r="B29" s="162" t="s">
        <v>76</v>
      </c>
    </row>
    <row r="30" ht="12.75">
      <c r="B30" s="162" t="s">
        <v>77</v>
      </c>
    </row>
  </sheetData>
  <sheetProtection/>
  <mergeCells count="12">
    <mergeCell ref="A25:C25"/>
    <mergeCell ref="D4:E4"/>
    <mergeCell ref="A5:F5"/>
    <mergeCell ref="A6:F6"/>
    <mergeCell ref="A20:B20"/>
    <mergeCell ref="A22:B22"/>
    <mergeCell ref="D1:E1"/>
    <mergeCell ref="B2:C2"/>
    <mergeCell ref="D2:E2"/>
    <mergeCell ref="B3:C3"/>
    <mergeCell ref="D3:E3"/>
    <mergeCell ref="A24:B24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39"/>
  <sheetViews>
    <sheetView zoomScale="80" zoomScaleNormal="80" zoomScaleSheetLayoutView="25" zoomScalePageLayoutView="0" workbookViewId="0" topLeftCell="A7">
      <selection activeCell="D34" sqref="D34"/>
    </sheetView>
  </sheetViews>
  <sheetFormatPr defaultColWidth="9.140625" defaultRowHeight="12.75"/>
  <cols>
    <col min="1" max="1" width="87.8515625" style="17" customWidth="1"/>
    <col min="2" max="2" width="6.140625" style="14" bestFit="1" customWidth="1"/>
    <col min="3" max="3" width="17.57421875" style="14" bestFit="1" customWidth="1"/>
    <col min="4" max="4" width="17.7109375" style="14" bestFit="1" customWidth="1"/>
    <col min="5" max="5" width="19.28125" style="14" bestFit="1" customWidth="1"/>
    <col min="6" max="6" width="21.8515625" style="14" bestFit="1" customWidth="1"/>
    <col min="7" max="7" width="29.28125" style="14" customWidth="1"/>
    <col min="8" max="16384" width="9.140625" style="14" customWidth="1"/>
  </cols>
  <sheetData>
    <row r="1" ht="15.75" customHeight="1"/>
    <row r="2" spans="1:7" s="2" customFormat="1" ht="18" customHeight="1">
      <c r="A2" s="1"/>
      <c r="B2" s="309" t="str">
        <f>CRONOGRAMA!F1</f>
        <v>ACESSIBILIDADE DE APARECIDA DE GOIÂNIA</v>
      </c>
      <c r="C2" s="309"/>
      <c r="D2" s="309"/>
      <c r="E2" s="309"/>
      <c r="F2" s="309"/>
      <c r="G2" s="309"/>
    </row>
    <row r="3" spans="1:7" s="2" customFormat="1" ht="34.5" customHeight="1">
      <c r="A3" s="3" t="s">
        <v>107</v>
      </c>
      <c r="B3" s="310" t="s">
        <v>116</v>
      </c>
      <c r="C3" s="310"/>
      <c r="D3" s="310"/>
      <c r="E3" s="310"/>
      <c r="F3" s="310"/>
      <c r="G3" s="310"/>
    </row>
    <row r="4" spans="1:7" s="2" customFormat="1" ht="25.5" customHeight="1">
      <c r="A4" s="3" t="s">
        <v>106</v>
      </c>
      <c r="B4" s="211" t="s">
        <v>23</v>
      </c>
      <c r="C4" s="311"/>
      <c r="D4" s="311"/>
      <c r="E4" s="212" t="s">
        <v>24</v>
      </c>
      <c r="F4" s="312" t="s">
        <v>205</v>
      </c>
      <c r="G4" s="313"/>
    </row>
    <row r="5" spans="1:7" s="2" customFormat="1" ht="12.75" customHeight="1">
      <c r="A5" s="5"/>
      <c r="B5" s="284" t="s">
        <v>25</v>
      </c>
      <c r="C5" s="285"/>
      <c r="D5" s="285"/>
      <c r="E5" s="213" t="s">
        <v>26</v>
      </c>
      <c r="F5" s="314"/>
      <c r="G5" s="315"/>
    </row>
    <row r="6" spans="1:7" s="2" customFormat="1" ht="11.25">
      <c r="A6" s="7"/>
      <c r="B6" s="40"/>
      <c r="C6" s="39"/>
      <c r="D6" s="7"/>
      <c r="E6" s="7"/>
      <c r="F6" s="8"/>
      <c r="G6" s="9"/>
    </row>
    <row r="7" spans="5:7" ht="12">
      <c r="E7" s="15"/>
      <c r="F7" s="16"/>
      <c r="G7" s="15"/>
    </row>
    <row r="8" spans="1:7" ht="21.75" customHeight="1">
      <c r="A8" s="307" t="s">
        <v>99</v>
      </c>
      <c r="B8" s="307"/>
      <c r="C8" s="307"/>
      <c r="D8" s="307"/>
      <c r="E8" s="307"/>
      <c r="F8" s="307"/>
      <c r="G8" s="307"/>
    </row>
    <row r="9" spans="5:7" ht="12">
      <c r="E9" s="15"/>
      <c r="F9" s="15"/>
      <c r="G9" s="16"/>
    </row>
    <row r="10" spans="1:7" ht="12">
      <c r="A10" s="308" t="s">
        <v>180</v>
      </c>
      <c r="B10" s="308"/>
      <c r="C10" s="308"/>
      <c r="D10" s="308"/>
      <c r="E10" s="308"/>
      <c r="F10" s="308"/>
      <c r="G10" s="16" t="s">
        <v>100</v>
      </c>
    </row>
    <row r="11" spans="1:7" ht="12">
      <c r="A11" s="31"/>
      <c r="B11" s="15"/>
      <c r="C11" s="15"/>
      <c r="D11" s="15"/>
      <c r="E11" s="15"/>
      <c r="F11" s="15"/>
      <c r="G11" s="15"/>
    </row>
    <row r="12" spans="1:7" ht="12">
      <c r="A12" s="18" t="s">
        <v>51</v>
      </c>
      <c r="B12" s="19"/>
      <c r="C12" s="20" t="s">
        <v>55</v>
      </c>
      <c r="D12" s="33" t="s">
        <v>56</v>
      </c>
      <c r="E12" s="20" t="s">
        <v>101</v>
      </c>
      <c r="F12" s="20" t="s">
        <v>52</v>
      </c>
      <c r="G12" s="21" t="s">
        <v>50</v>
      </c>
    </row>
    <row r="13" spans="1:7" ht="12">
      <c r="A13" s="22" t="s">
        <v>58</v>
      </c>
      <c r="B13" s="15"/>
      <c r="C13" s="36" t="s">
        <v>43</v>
      </c>
      <c r="D13" s="23">
        <v>14.74</v>
      </c>
      <c r="E13" s="216" t="s">
        <v>103</v>
      </c>
      <c r="F13" s="23">
        <v>0.25</v>
      </c>
      <c r="G13" s="25">
        <f>D13*F13</f>
        <v>3.685</v>
      </c>
    </row>
    <row r="14" spans="1:7" ht="12">
      <c r="A14" s="26"/>
      <c r="B14" s="27"/>
      <c r="C14" s="28"/>
      <c r="D14" s="28"/>
      <c r="E14" s="214"/>
      <c r="F14" s="29" t="s">
        <v>53</v>
      </c>
      <c r="G14" s="30">
        <f>SUM(G13:G13)</f>
        <v>3.685</v>
      </c>
    </row>
    <row r="15" spans="1:7" ht="12.75" customHeight="1">
      <c r="A15" s="18" t="s">
        <v>54</v>
      </c>
      <c r="B15" s="19"/>
      <c r="C15" s="33" t="s">
        <v>55</v>
      </c>
      <c r="D15" s="33" t="s">
        <v>56</v>
      </c>
      <c r="E15" s="20" t="s">
        <v>101</v>
      </c>
      <c r="F15" s="33" t="s">
        <v>52</v>
      </c>
      <c r="G15" s="34" t="s">
        <v>56</v>
      </c>
    </row>
    <row r="16" spans="1:7" ht="12">
      <c r="A16" s="22" t="s">
        <v>181</v>
      </c>
      <c r="B16" s="15"/>
      <c r="C16" s="215" t="s">
        <v>55</v>
      </c>
      <c r="D16" s="215">
        <v>14.5</v>
      </c>
      <c r="E16" s="216" t="s">
        <v>22</v>
      </c>
      <c r="F16" s="215">
        <v>1</v>
      </c>
      <c r="G16" s="217">
        <f>F16*D16</f>
        <v>14.5</v>
      </c>
    </row>
    <row r="17" spans="1:7" ht="12">
      <c r="A17" s="26"/>
      <c r="B17" s="27"/>
      <c r="C17" s="28"/>
      <c r="D17" s="28"/>
      <c r="E17" s="214"/>
      <c r="F17" s="29" t="s">
        <v>57</v>
      </c>
      <c r="G17" s="30">
        <f>SUM(G16:G16)</f>
        <v>14.5</v>
      </c>
    </row>
    <row r="18" spans="1:7" ht="12">
      <c r="A18" s="31"/>
      <c r="B18" s="15"/>
      <c r="C18" s="24"/>
      <c r="D18" s="24"/>
      <c r="E18" s="24"/>
      <c r="F18" s="32" t="s">
        <v>59</v>
      </c>
      <c r="G18" s="35">
        <f>G17+G14</f>
        <v>18.185</v>
      </c>
    </row>
    <row r="19" spans="1:7" ht="12">
      <c r="A19" s="31"/>
      <c r="B19" s="15"/>
      <c r="C19" s="24"/>
      <c r="D19" s="24"/>
      <c r="E19" s="24"/>
      <c r="F19" s="32"/>
      <c r="G19" s="38"/>
    </row>
    <row r="20" spans="1:7" ht="12">
      <c r="A20" s="31"/>
      <c r="B20" s="15"/>
      <c r="C20" s="24"/>
      <c r="D20" s="24"/>
      <c r="E20" s="24"/>
      <c r="F20" s="32"/>
      <c r="G20" s="38"/>
    </row>
    <row r="21" spans="1:7" ht="12">
      <c r="A21" s="308" t="s">
        <v>182</v>
      </c>
      <c r="B21" s="308"/>
      <c r="C21" s="308"/>
      <c r="D21" s="308"/>
      <c r="E21" s="308"/>
      <c r="F21" s="308"/>
      <c r="G21" s="16" t="s">
        <v>102</v>
      </c>
    </row>
    <row r="22" spans="1:7" ht="12">
      <c r="A22" s="31"/>
      <c r="B22" s="15"/>
      <c r="C22" s="15"/>
      <c r="D22" s="15"/>
      <c r="E22" s="15"/>
      <c r="F22" s="15"/>
      <c r="G22" s="15"/>
    </row>
    <row r="23" spans="1:7" ht="12">
      <c r="A23" s="37" t="s">
        <v>51</v>
      </c>
      <c r="B23" s="19"/>
      <c r="C23" s="20" t="s">
        <v>55</v>
      </c>
      <c r="D23" s="33" t="s">
        <v>56</v>
      </c>
      <c r="E23" s="20" t="s">
        <v>101</v>
      </c>
      <c r="F23" s="20" t="s">
        <v>52</v>
      </c>
      <c r="G23" s="21" t="s">
        <v>50</v>
      </c>
    </row>
    <row r="24" spans="1:7" ht="12">
      <c r="A24" s="22" t="s">
        <v>58</v>
      </c>
      <c r="B24" s="15"/>
      <c r="C24" s="36" t="s">
        <v>43</v>
      </c>
      <c r="D24" s="23">
        <v>14.74</v>
      </c>
      <c r="E24" s="216" t="s">
        <v>103</v>
      </c>
      <c r="F24" s="23">
        <v>0.25</v>
      </c>
      <c r="G24" s="25">
        <f>D24*F24</f>
        <v>3.685</v>
      </c>
    </row>
    <row r="25" spans="1:7" ht="12">
      <c r="A25" s="26"/>
      <c r="B25" s="27"/>
      <c r="C25" s="218"/>
      <c r="D25" s="28"/>
      <c r="E25" s="28"/>
      <c r="F25" s="29" t="s">
        <v>53</v>
      </c>
      <c r="G25" s="30">
        <f>SUM(G24:G24)</f>
        <v>3.685</v>
      </c>
    </row>
    <row r="26" spans="1:7" ht="12">
      <c r="A26" s="37" t="s">
        <v>54</v>
      </c>
      <c r="B26" s="19"/>
      <c r="C26" s="33" t="s">
        <v>55</v>
      </c>
      <c r="D26" s="33" t="s">
        <v>56</v>
      </c>
      <c r="E26" s="20" t="s">
        <v>101</v>
      </c>
      <c r="F26" s="33" t="s">
        <v>52</v>
      </c>
      <c r="G26" s="34" t="s">
        <v>56</v>
      </c>
    </row>
    <row r="27" spans="1:7" ht="12">
      <c r="A27" s="22" t="s">
        <v>183</v>
      </c>
      <c r="B27" s="15"/>
      <c r="C27" s="215" t="s">
        <v>55</v>
      </c>
      <c r="D27" s="23">
        <v>38.9</v>
      </c>
      <c r="E27" s="216" t="s">
        <v>22</v>
      </c>
      <c r="F27" s="23">
        <v>1</v>
      </c>
      <c r="G27" s="25">
        <f>F27*D27</f>
        <v>38.9</v>
      </c>
    </row>
    <row r="28" spans="1:7" ht="12">
      <c r="A28" s="26"/>
      <c r="B28" s="27"/>
      <c r="C28" s="28"/>
      <c r="D28" s="28"/>
      <c r="E28" s="28"/>
      <c r="F28" s="29" t="s">
        <v>57</v>
      </c>
      <c r="G28" s="30">
        <f>SUM(G27:G27)</f>
        <v>38.9</v>
      </c>
    </row>
    <row r="29" spans="1:7" ht="12">
      <c r="A29" s="31"/>
      <c r="B29" s="15"/>
      <c r="C29" s="24"/>
      <c r="D29" s="24"/>
      <c r="E29" s="24"/>
      <c r="F29" s="32" t="s">
        <v>59</v>
      </c>
      <c r="G29" s="35">
        <f>G28+G25</f>
        <v>42.585</v>
      </c>
    </row>
    <row r="30" spans="1:7" ht="12">
      <c r="A30" s="31"/>
      <c r="B30" s="15"/>
      <c r="C30" s="15"/>
      <c r="D30" s="41"/>
      <c r="E30" s="41"/>
      <c r="F30" s="42"/>
      <c r="G30" s="43"/>
    </row>
    <row r="31" spans="1:7" ht="12">
      <c r="A31" s="308" t="s">
        <v>184</v>
      </c>
      <c r="B31" s="308"/>
      <c r="C31" s="308"/>
      <c r="D31" s="308"/>
      <c r="E31" s="308"/>
      <c r="F31" s="308"/>
      <c r="G31" s="16" t="s">
        <v>104</v>
      </c>
    </row>
    <row r="32" spans="1:7" ht="12">
      <c r="A32" s="31"/>
      <c r="B32" s="15"/>
      <c r="C32" s="15"/>
      <c r="D32" s="15"/>
      <c r="E32" s="15"/>
      <c r="F32" s="15"/>
      <c r="G32" s="15"/>
    </row>
    <row r="33" spans="1:7" ht="12">
      <c r="A33" s="37" t="s">
        <v>51</v>
      </c>
      <c r="B33" s="19"/>
      <c r="C33" s="20" t="s">
        <v>55</v>
      </c>
      <c r="D33" s="33" t="s">
        <v>56</v>
      </c>
      <c r="E33" s="20" t="s">
        <v>101</v>
      </c>
      <c r="F33" s="20" t="s">
        <v>52</v>
      </c>
      <c r="G33" s="21" t="s">
        <v>50</v>
      </c>
    </row>
    <row r="34" spans="1:7" ht="12">
      <c r="A34" s="22" t="s">
        <v>58</v>
      </c>
      <c r="B34" s="15"/>
      <c r="C34" s="36" t="s">
        <v>43</v>
      </c>
      <c r="D34" s="23">
        <v>14.74</v>
      </c>
      <c r="E34" s="216" t="s">
        <v>103</v>
      </c>
      <c r="F34" s="23">
        <v>0.6</v>
      </c>
      <c r="G34" s="25">
        <f>D34*F34</f>
        <v>8.844</v>
      </c>
    </row>
    <row r="35" spans="1:7" ht="12">
      <c r="A35" s="26"/>
      <c r="B35" s="27"/>
      <c r="C35" s="218"/>
      <c r="D35" s="28"/>
      <c r="E35" s="28"/>
      <c r="F35" s="29" t="s">
        <v>53</v>
      </c>
      <c r="G35" s="30">
        <f>SUM(G34:G34)</f>
        <v>8.844</v>
      </c>
    </row>
    <row r="36" spans="1:7" ht="12">
      <c r="A36" s="37" t="s">
        <v>54</v>
      </c>
      <c r="B36" s="19"/>
      <c r="C36" s="33" t="s">
        <v>55</v>
      </c>
      <c r="D36" s="33" t="s">
        <v>56</v>
      </c>
      <c r="E36" s="20" t="s">
        <v>101</v>
      </c>
      <c r="F36" s="33" t="s">
        <v>52</v>
      </c>
      <c r="G36" s="34" t="s">
        <v>56</v>
      </c>
    </row>
    <row r="37" spans="1:7" ht="12">
      <c r="A37" s="22" t="s">
        <v>185</v>
      </c>
      <c r="B37" s="15"/>
      <c r="C37" s="215" t="s">
        <v>55</v>
      </c>
      <c r="D37" s="23">
        <v>49.9</v>
      </c>
      <c r="E37" s="216" t="s">
        <v>22</v>
      </c>
      <c r="F37" s="23">
        <v>1</v>
      </c>
      <c r="G37" s="25">
        <f>F37*D37</f>
        <v>49.9</v>
      </c>
    </row>
    <row r="38" spans="1:7" ht="12" customHeight="1">
      <c r="A38" s="26"/>
      <c r="B38" s="27"/>
      <c r="C38" s="28"/>
      <c r="D38" s="28"/>
      <c r="E38" s="28"/>
      <c r="F38" s="29" t="s">
        <v>57</v>
      </c>
      <c r="G38" s="30">
        <f>SUM(G37:G37)</f>
        <v>49.9</v>
      </c>
    </row>
    <row r="39" spans="1:7" ht="12">
      <c r="A39" s="31"/>
      <c r="B39" s="15"/>
      <c r="C39" s="24"/>
      <c r="D39" s="24"/>
      <c r="E39" s="24"/>
      <c r="F39" s="32" t="s">
        <v>59</v>
      </c>
      <c r="G39" s="35">
        <f>G38+G35</f>
        <v>58.744</v>
      </c>
    </row>
  </sheetData>
  <sheetProtection/>
  <mergeCells count="10">
    <mergeCell ref="A8:G8"/>
    <mergeCell ref="A10:F10"/>
    <mergeCell ref="A21:F21"/>
    <mergeCell ref="A31:F31"/>
    <mergeCell ref="B2:G2"/>
    <mergeCell ref="B3:G3"/>
    <mergeCell ref="C4:D4"/>
    <mergeCell ref="F4:G4"/>
    <mergeCell ref="B5:D5"/>
    <mergeCell ref="F5:G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</dc:creator>
  <cp:keywords/>
  <dc:description/>
  <cp:lastModifiedBy>Ricardo de Alcantara Ferreira</cp:lastModifiedBy>
  <cp:lastPrinted>2014-10-07T12:38:28Z</cp:lastPrinted>
  <dcterms:created xsi:type="dcterms:W3CDTF">2008-10-29T13:40:08Z</dcterms:created>
  <dcterms:modified xsi:type="dcterms:W3CDTF">2016-10-03T13:46:46Z</dcterms:modified>
  <cp:category/>
  <cp:version/>
  <cp:contentType/>
  <cp:contentStatus/>
</cp:coreProperties>
</file>