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225" windowWidth="13830" windowHeight="11760" tabRatio="711" activeTab="0"/>
  </bookViews>
  <sheets>
    <sheet name="Capa" sheetId="1" r:id="rId1"/>
    <sheet name="Declaração" sheetId="2" r:id="rId2"/>
    <sheet name="BDI" sheetId="3" r:id="rId3"/>
    <sheet name="Sintetico" sheetId="4" r:id="rId4"/>
    <sheet name="Resumo" sheetId="5" r:id="rId5"/>
    <sheet name="Cronograma" sheetId="6" r:id="rId6"/>
    <sheet name="Cotação" sheetId="7" r:id="rId7"/>
  </sheets>
  <externalReferences>
    <externalReference r:id="rId10"/>
    <externalReference r:id="rId11"/>
  </externalReferences>
  <definedNames>
    <definedName name="\0">#REF!</definedName>
    <definedName name="_xlfn.BAHTTEXT" hidden="1">#NAME?</definedName>
    <definedName name="_xlnm.Print_Area" localSheetId="0">'Capa'!$A$1:$J$45</definedName>
    <definedName name="_xlnm.Print_Area" localSheetId="6">'Cotação'!$A$1:$D$8</definedName>
    <definedName name="_xlnm.Print_Area" localSheetId="5">'Cronograma'!$A$1:$G$32</definedName>
    <definedName name="_xlnm.Print_Area" localSheetId="4">'Resumo'!$A$1:$F$40</definedName>
    <definedName name="_xlnm.Print_Area" localSheetId="3">'Sintetico'!$A$1:$G$65</definedName>
    <definedName name="COTAÇÕES">#REF!</definedName>
    <definedName name="TESTE">#REF!</definedName>
    <definedName name="_xlnm.Print_Titles" localSheetId="5">'Cronograma'!$1:$9</definedName>
    <definedName name="_xlnm.Print_Titles" localSheetId="3">'Sintetico'!$1:$6</definedName>
  </definedNames>
  <calcPr fullCalcOnLoad="1"/>
</workbook>
</file>

<file path=xl/sharedStrings.xml><?xml version="1.0" encoding="utf-8"?>
<sst xmlns="http://schemas.openxmlformats.org/spreadsheetml/2006/main" count="258" uniqueCount="196">
  <si>
    <t>ORÇAMENTO SINTÉTICO</t>
  </si>
  <si>
    <t>ITEM</t>
  </si>
  <si>
    <t>CÓDIGO</t>
  </si>
  <si>
    <t>UND</t>
  </si>
  <si>
    <t>DESCRIÇÃO</t>
  </si>
  <si>
    <t xml:space="preserve"> QUANTIDADE </t>
  </si>
  <si>
    <t xml:space="preserve"> PREÇO (R$) </t>
  </si>
  <si>
    <t xml:space="preserve"> VALOR (R$) </t>
  </si>
  <si>
    <t>1.1</t>
  </si>
  <si>
    <t>m²</t>
  </si>
  <si>
    <t>1.2</t>
  </si>
  <si>
    <t>2.1</t>
  </si>
  <si>
    <t>h</t>
  </si>
  <si>
    <t>3.1</t>
  </si>
  <si>
    <t>un</t>
  </si>
  <si>
    <t>m</t>
  </si>
  <si>
    <t>4.1</t>
  </si>
  <si>
    <t>5.1</t>
  </si>
  <si>
    <t>ORÇAMENTO RESUMO</t>
  </si>
  <si>
    <t>EDIFICAÇÃO</t>
  </si>
  <si>
    <t>DISCRIMINAÇÃO</t>
  </si>
  <si>
    <t>TOTAL ITEM (R$)</t>
  </si>
  <si>
    <t>%</t>
  </si>
  <si>
    <t>B.D.I.</t>
  </si>
  <si>
    <t>V.TOTAL(R$)</t>
  </si>
  <si>
    <t>VALOR TOTAL DA OBRA.....................................................................:</t>
  </si>
  <si>
    <t>VALOR DA OBRA.................................................................................:</t>
  </si>
  <si>
    <t>CRONOGRAMA FÍSICO FINANCEIRO</t>
  </si>
  <si>
    <t>% DO ITEM</t>
  </si>
  <si>
    <t>VALOR (R$)</t>
  </si>
  <si>
    <t>DESEMBOLSO ACUMULADO</t>
  </si>
  <si>
    <t>________________________________________</t>
  </si>
  <si>
    <t>Área construida:</t>
  </si>
  <si>
    <t>M²</t>
  </si>
  <si>
    <t>kg</t>
  </si>
  <si>
    <t>H</t>
  </si>
  <si>
    <t>MESTRE DE OBRAS</t>
  </si>
  <si>
    <t>l</t>
  </si>
  <si>
    <t>1 MÊS</t>
  </si>
  <si>
    <t>1.3</t>
  </si>
  <si>
    <t>2.2</t>
  </si>
  <si>
    <t>1.4</t>
  </si>
  <si>
    <t>EDIFICAÇÕES</t>
  </si>
  <si>
    <t>TOTAL  DESEMBOLSO MENSAL</t>
  </si>
  <si>
    <t>%  MENSAL</t>
  </si>
  <si>
    <t>% MENSAL ACUMULADA</t>
  </si>
  <si>
    <t>E COMPOSIÇÃO DE CUSTOS UNITARIOS</t>
  </si>
  <si>
    <t>PLANILHA ORÇAMENTÁRIA, CRONOGRAMA FISICO FINANCEIRO</t>
  </si>
  <si>
    <t>___________________________________________</t>
  </si>
  <si>
    <t>DECLARAÇÃO</t>
  </si>
  <si>
    <t>____________________________________________________________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</si>
  <si>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</si>
  <si>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i³</t>
  </si>
  <si>
    <t>2.4</t>
  </si>
  <si>
    <t>i²</t>
  </si>
  <si>
    <t>PIS</t>
  </si>
  <si>
    <t>2.3</t>
  </si>
  <si>
    <t>i¹</t>
  </si>
  <si>
    <t>ISS</t>
  </si>
  <si>
    <t>i°</t>
  </si>
  <si>
    <t>COFINS</t>
  </si>
  <si>
    <t>I</t>
  </si>
  <si>
    <t>L</t>
  </si>
  <si>
    <t>Lucro</t>
  </si>
  <si>
    <t>R</t>
  </si>
  <si>
    <t>DF</t>
  </si>
  <si>
    <t>Despesas Financeiras</t>
  </si>
  <si>
    <t>AC</t>
  </si>
  <si>
    <t>TG</t>
  </si>
  <si>
    <t xml:space="preserve"> BONIFICAÇÃO E DESPESAS INDIRETAS</t>
  </si>
  <si>
    <t>BONIFICAÇÃO E DESPESAS INDIRETAS - B.D.I. ...............................:</t>
  </si>
  <si>
    <t>INSTITUTO FEDERAL DE GOIÁS</t>
  </si>
  <si>
    <t>R$/m²:</t>
  </si>
  <si>
    <t>2.5</t>
  </si>
  <si>
    <t>2.6</t>
  </si>
  <si>
    <t>2.7</t>
  </si>
  <si>
    <t>4.2</t>
  </si>
  <si>
    <t>____________________________________________________</t>
  </si>
  <si>
    <t>ACESSIBILIDADE</t>
  </si>
  <si>
    <t>3.2</t>
  </si>
  <si>
    <t>3.3</t>
  </si>
  <si>
    <t>3.4</t>
  </si>
  <si>
    <t>3.5</t>
  </si>
  <si>
    <t>4.3</t>
  </si>
  <si>
    <t>4.4</t>
  </si>
  <si>
    <t>4.5</t>
  </si>
  <si>
    <t>2 MÊS</t>
  </si>
  <si>
    <t>3 MÊS</t>
  </si>
  <si>
    <t xml:space="preserve">Prazo de execução:   90 dias </t>
  </si>
  <si>
    <t>M</t>
  </si>
  <si>
    <t>3.6</t>
  </si>
  <si>
    <t>3.7</t>
  </si>
  <si>
    <t>3.8</t>
  </si>
  <si>
    <t>4.6</t>
  </si>
  <si>
    <t>4.7</t>
  </si>
  <si>
    <t>M³</t>
  </si>
  <si>
    <t>4.8</t>
  </si>
  <si>
    <t>4.9</t>
  </si>
  <si>
    <t>4.10</t>
  </si>
  <si>
    <t>4.11</t>
  </si>
  <si>
    <t>VALOR TOTAL GERAL DA OBRA:</t>
  </si>
  <si>
    <t>VALOR DO BDI:</t>
  </si>
  <si>
    <t>VALOR DA EDIFICAÇÃO:</t>
  </si>
  <si>
    <t>Instituto Federal de Goiás</t>
  </si>
  <si>
    <t>ADMINISTRAÇÃO DE OBRA</t>
  </si>
  <si>
    <t>ENCARREGADO TECNICO</t>
  </si>
  <si>
    <t>SINALIZAÇÃO TATIL E VISUAL</t>
  </si>
  <si>
    <t xml:space="preserve">74209/001 </t>
  </si>
  <si>
    <t>PLACA DE OBRA EM CHAPA DE ACO GALVANIZADO (placas pne)</t>
  </si>
  <si>
    <t>73916/001</t>
  </si>
  <si>
    <t>PLACA DE IDENTIFICAÇÃO EM CHAPA GALVANIZADA NUM. 18, 12X18CM (placa tatil em braile)</t>
  </si>
  <si>
    <t>PISO DE BORRACHA PASTILHADO, ESPESSURA 7MM, ASSENTADO COM ARGAMASSA TRACO 1:3 (CIMENTO E AREIA)</t>
  </si>
  <si>
    <t>RASGO EM CONTRAPISO PARA RAMAIS/ DISTRIBUIÇÃO COM DIÂMETROS MENORES OU IGUAIS A 40 MM. AF_05/2015</t>
  </si>
  <si>
    <t>REMOCAO MANUAL DE ENTULHO</t>
  </si>
  <si>
    <t>CARGA MANUAL DE ENTULHO EM CAMINHAO BASCULANTE 6 M3</t>
  </si>
  <si>
    <t>ACESSOS E CIRCULAÇÃO (REBAIXAMENTO DE CALÇADAS) E ANTEDERRAPANTE DEGRAUS</t>
  </si>
  <si>
    <t>73801/001</t>
  </si>
  <si>
    <t>DEMOLICAO DE PISO DE ALTA RESISTENCIA</t>
  </si>
  <si>
    <t>73790/001</t>
  </si>
  <si>
    <t>RETIRADA, LIMPEZA E REASSENTAMENTO DE PARALELEPIPEDO SOBRE COLCHAO DE PO DE PEDRA ESPESSURA 10CM, REJUNTADO COM BETUME E PEDRISCO, CONSIDERANDO APROVEITAMENTO DO PARALELEPIPEDO</t>
  </si>
  <si>
    <t>REGULARIZACAO E COMPACTACAO MANUAL DE TERRENO COM SOQUETE</t>
  </si>
  <si>
    <t>PISO CIMENTADO TRACO 1:3 (CIMENTO E AREIA) COM ACABAMENTO LISO ESPESSURA 3CM COM JUNTAS DE MADEIRA, PREPARO MANUAL DA ARGAMASSA INCLUSO ADIT
IVO IMPERMEABILIZANT</t>
  </si>
  <si>
    <t>composição</t>
  </si>
  <si>
    <t>SINALIZAÇÃO VISUAL DOS DEGRAUS</t>
  </si>
  <si>
    <t xml:space="preserve"> fita antiderrapante para degraus</t>
  </si>
  <si>
    <t>und</t>
  </si>
  <si>
    <t>montador</t>
  </si>
  <si>
    <t>3.9</t>
  </si>
  <si>
    <t>APLICAÇÃO DE FITA ANTIDERRAPANTE DEGRAUS ESCADA</t>
  </si>
  <si>
    <t>73948/010</t>
  </si>
  <si>
    <t>limpeza piso marmore/granito</t>
  </si>
  <si>
    <t>ADAPTAÇÃO DE BANHEIROS PARA PNE POR UNIDADE</t>
  </si>
  <si>
    <t>PUXADOR TUBULAR DE CENTRO EM LATAO CROMADO PARA JANELAS</t>
  </si>
  <si>
    <t>BARRA DE APOIO EM "L", EM ACO INOX POLIDO 80 X 80 CM, DIAMETRO MINIMO 3 CM</t>
  </si>
  <si>
    <t>BARRA DE APOIO RETA, EM ACO INOX POLIDO, COMPRIMENTO 90 CM, DIAMETRO MINIMO 3CM</t>
  </si>
  <si>
    <t>PISO DE BORRACHA CANELADA, ESPESSURA 3,5MM, FIXADO COM COLA</t>
  </si>
  <si>
    <t>RETIRADA DE ESQUADRIAS METALICAS</t>
  </si>
  <si>
    <t>RETIRADA DE BATENTES METALICOS</t>
  </si>
  <si>
    <t>RECOLOCACAO DE BATENTES METALICOS, CONSIDERANDO REAPROVEITAMENTO DO MATERIAL</t>
  </si>
  <si>
    <t>RECOLOCACAO DE FOLHAS DE PORTA DE PASSAGEM OU JANELA, CONSIDERANDO REAPROVEITAMENTO DO MATERIAL</t>
  </si>
  <si>
    <t>4.12</t>
  </si>
  <si>
    <t>ESTACIONAMENTO / DEMARCAÇÃO DE VAGA PNE E IDOSO POR UNIDADE</t>
  </si>
  <si>
    <t>PINTURA DEMARCATIVA LOGO PNE E FAIXAS DEMARCAÇÃO DE VAGA</t>
  </si>
  <si>
    <t>pintor</t>
  </si>
  <si>
    <t>auxiliar</t>
  </si>
  <si>
    <t>tinta epoxi</t>
  </si>
  <si>
    <t>diluente epoxi</t>
  </si>
  <si>
    <t>fita crepe</t>
  </si>
  <si>
    <t>estopa</t>
  </si>
  <si>
    <t>3 MESES</t>
  </si>
  <si>
    <t xml:space="preserve">          Na condição de Responsável Técnico, declaro para os devidos fins, que os quantitativos constantes na planilha orçamentária estão compatíveis com o projeto de engenharia da obra acima referenciada e que os custos unitários de insumos e serviços são iguais ou menores que a mediana de seus correspondentes no Sistema Nacional de Pesquisa de Custos e Índices da Construção Civil (SINAPI), em atendimento aos dispositivos da Lei nº 13.115 de 20 de abril de 2015.</t>
  </si>
  <si>
    <t xml:space="preserve">         O percentual de encargos sociais adotado é de  91,50% (horista) e 52,87% (mensalista), Conforme SINAPI - Sistema Nacional de Pesquisa de Custos e Índices da Construção Civil mantido e divulgado pela Caixa Econômica Federal.</t>
  </si>
  <si>
    <t>Engº Civil Ricardo de Alcântara Ferreira</t>
  </si>
  <si>
    <t xml:space="preserve">Súmula 253/2010 - Tribunal de Contas da União  </t>
  </si>
  <si>
    <t>Foi observado para elaboração deste, a Lei nº 13.161 de 31 de agosto de 2015, que trata da desoneração da folha de pagamento.</t>
  </si>
  <si>
    <t>CREA 4861/D-GO</t>
  </si>
  <si>
    <t>Engº Civil Ricardo de Alcântara Ferreira  - CREA 4861/D-GO</t>
  </si>
  <si>
    <t>CAMPUS DE LUZIÂNIA</t>
  </si>
  <si>
    <t>Empreendimento: Campus Luziânia - Acessibilidade</t>
  </si>
  <si>
    <t>VASO SANITARIO SIFONADO LOUÇA BRANCA PADRAO POPULAR, COM CONJUNTO PARA FIXAÇAO PARA VASO SANITÁRIO COM PARAFUSO, ARRUELA E BUCHA - FORNECIME
NTO E INSTALACAO</t>
  </si>
  <si>
    <t>VALVULA DESCARGA 1.1/2" COM REGISTRO, ACABAMENTO EM METAL CROMADO - FORNECIMENTO E INSTALACAO</t>
  </si>
  <si>
    <t>RECOLOCACAO DE PLACAS DIVISORIAS DE GRANILITE, CONSIDERANDO REAPROVEIT M2 CR 41,78
AMENTO DO MATERIAL</t>
  </si>
  <si>
    <t>4.13</t>
  </si>
  <si>
    <t>4.14</t>
  </si>
  <si>
    <t>4.15</t>
  </si>
  <si>
    <t>LIMPEZA DA OBRA</t>
  </si>
  <si>
    <t>C01</t>
  </si>
  <si>
    <t>COTAÇÃO DE MERCADO</t>
  </si>
  <si>
    <t>Código de origem</t>
  </si>
  <si>
    <t>Descrição</t>
  </si>
  <si>
    <t xml:space="preserve">un </t>
  </si>
  <si>
    <t>Custo Unitário (R$)</t>
  </si>
  <si>
    <t>C01 - Fita antiderrapante para degraus</t>
  </si>
  <si>
    <t>http://www.superplacas.com/fita-antiderrapante/antiderrapante-preta-30.html</t>
  </si>
  <si>
    <t xml:space="preserve">AMOSTRA 1 </t>
  </si>
  <si>
    <t>http://www.leroymerlin.com.br/fita-antiderrapante-preta-50mm-x-5m-vonder_88110064</t>
  </si>
  <si>
    <t>AMOSTRA 2</t>
  </si>
  <si>
    <t>http://www.kalunga.com.br/prod/fita-adesiva-anti-derrapante-pvc-50mmx5mts-preta-adelbras/307160</t>
  </si>
  <si>
    <t>AMOSTRA 3</t>
  </si>
  <si>
    <t>MÉDIA</t>
  </si>
  <si>
    <t>B.D.I.             edificação</t>
  </si>
  <si>
    <t>B.D.I.  equipamentos</t>
  </si>
  <si>
    <t>TAXAS GERAIS</t>
  </si>
  <si>
    <t>Rateio da Administração Central</t>
  </si>
  <si>
    <t>Seguros + Garantias</t>
  </si>
  <si>
    <t>S + G</t>
  </si>
  <si>
    <t>Riscos</t>
  </si>
  <si>
    <t>1.5</t>
  </si>
  <si>
    <t>IMPOSTOS</t>
  </si>
  <si>
    <t>INSS (CPRB)</t>
  </si>
  <si>
    <t>Outros</t>
  </si>
  <si>
    <t>i⁴</t>
  </si>
  <si>
    <t xml:space="preserve">TOTAL BDI </t>
  </si>
  <si>
    <t>Referência de Preços: SINAPI -Goiás - SETEMBRO / 2016</t>
  </si>
  <si>
    <t>* PLANILHA NÃO-DESONERADA</t>
  </si>
  <si>
    <t>Goiânia, Setembro de 2016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</si>
</sst>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0\ ;&quot; (&quot;#,##0.00\);&quot; -&quot;#\ ;@\ "/>
    <numFmt numFmtId="177" formatCode="&quot; R$ &quot;#,##0.00\ ;&quot; R$ (&quot;#,##0.00\);&quot; R$ -&quot;#\ ;@\ "/>
    <numFmt numFmtId="178" formatCode="&quot; R$ &quot;#,##0.000\ ;&quot; R$ (&quot;#,##0.000\);&quot; R$ -&quot;#.0\ ;@\ "/>
    <numFmt numFmtId="179" formatCode="0.0%"/>
    <numFmt numFmtId="180" formatCode="0.00000000"/>
    <numFmt numFmtId="181" formatCode="0.000"/>
    <numFmt numFmtId="182" formatCode="0.00000"/>
    <numFmt numFmtId="183" formatCode="0.000000"/>
    <numFmt numFmtId="184" formatCode="_-&quot;R$&quot;\ * #,##0.000000_-;\-&quot;R$&quot;\ * #,##0.000000_-;_-&quot;R$&quot;\ * &quot;-&quot;??????_-;_-@_-"/>
    <numFmt numFmtId="185" formatCode="_(* #,##0.000_);_(* \(#,##0.000\);_(* &quot;-&quot;??_);_(@_)"/>
    <numFmt numFmtId="186" formatCode="_-* #,##0.000_-;\-* #,##0.000_-;_-* &quot;-&quot;??_-;_-@_-"/>
    <numFmt numFmtId="187" formatCode="_-* #,##0.0000_-;\-* #,##0.0000_-;_-* &quot;-&quot;??_-;_-@_-"/>
    <numFmt numFmtId="188" formatCode="0.0000000"/>
    <numFmt numFmtId="189" formatCode="0.0000"/>
    <numFmt numFmtId="190" formatCode="_-* #,##0.0_-;\-* #,##0.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%"/>
    <numFmt numFmtId="194" formatCode="0.0000%"/>
    <numFmt numFmtId="195" formatCode="#,##0.00&quot; &quot;;&quot; (&quot;#,##0.00&quot;)&quot;;&quot; -&quot;#&quot; &quot;;@&quot; &quot;"/>
    <numFmt numFmtId="196" formatCode="#,#00"/>
    <numFmt numFmtId="197" formatCode="General_)"/>
    <numFmt numFmtId="198" formatCode="%#,#00"/>
    <numFmt numFmtId="199" formatCode="#.##000"/>
    <numFmt numFmtId="200" formatCode="[$R$-416]&quot; &quot;#,##0.00;[Red]&quot;-&quot;[$R$-416]&quot; &quot;#,##0.00"/>
    <numFmt numFmtId="201" formatCode="#,"/>
    <numFmt numFmtId="202" formatCode="_(* #,##0.0000_);_(* \(#,##0.0000\);_(* &quot;-&quot;??_);_(@_)"/>
    <numFmt numFmtId="203" formatCode="0.00000%"/>
    <numFmt numFmtId="204" formatCode="General\ &quot;m²&quot;"/>
    <numFmt numFmtId="205" formatCode="&quot;Ativar&quot;;&quot;Ativar&quot;;&quot;Desativar&quot;"/>
    <numFmt numFmtId="206" formatCode="&quot;R$&quot;\ #,##0.00"/>
    <numFmt numFmtId="207" formatCode="_-* #,##0.0000000_-;\-* #,##0.0000000_-;_-* &quot;-&quot;??_-;_-@_-"/>
    <numFmt numFmtId="208" formatCode="_-* #,##0.00000000_-;\-* #,##0.00000000_-;_-* &quot;-&quot;??_-;_-@_-"/>
    <numFmt numFmtId="209" formatCode="[$-416]dddd\,\ d&quot; de &quot;mmmm&quot; de &quot;yyyy"/>
    <numFmt numFmtId="210" formatCode="_-* #,##0.00_-;\-* #,##0.00_-;_-* \-??_-;_-@_-"/>
  </numFmts>
  <fonts count="9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22"/>
      <name val="Times New Roman"/>
      <family val="1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"/>
      <color indexed="8"/>
      <name val="Courier"/>
      <family val="3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15"/>
      <color indexed="56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mbria Math"/>
      <family val="1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FF0000"/>
      <name val="Verdana"/>
      <family val="2"/>
    </font>
    <font>
      <sz val="11"/>
      <color rgb="FF000000"/>
      <name val="Cambria Math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18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6" fillId="27" borderId="0" applyNumberFormat="0" applyBorder="0" applyAlignment="0" applyProtection="0"/>
    <xf numFmtId="0" fontId="14" fillId="0" borderId="0">
      <alignment/>
      <protection locked="0"/>
    </xf>
    <xf numFmtId="0" fontId="67" fillId="28" borderId="4" applyNumberFormat="0" applyAlignment="0" applyProtection="0"/>
    <xf numFmtId="195" fontId="15" fillId="0" borderId="0">
      <alignment/>
      <protection/>
    </xf>
    <xf numFmtId="196" fontId="14" fillId="0" borderId="0">
      <alignment/>
      <protection locked="0"/>
    </xf>
    <xf numFmtId="0" fontId="16" fillId="0" borderId="0">
      <alignment horizontal="center"/>
      <protection/>
    </xf>
    <xf numFmtId="0" fontId="16" fillId="0" borderId="0">
      <alignment horizontal="center" textRotation="90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29" borderId="0" applyNumberFormat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7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9" fillId="31" borderId="6" applyNumberFormat="0" applyFont="0" applyAlignment="0" applyProtection="0"/>
    <xf numFmtId="9" fontId="0" fillId="0" borderId="0" applyFont="0" applyFill="0" applyBorder="0" applyAlignment="0" applyProtection="0"/>
    <xf numFmtId="198" fontId="14" fillId="0" borderId="0">
      <alignment/>
      <protection locked="0"/>
    </xf>
    <xf numFmtId="199" fontId="14" fillId="0" borderId="0">
      <alignment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19" fillId="0" borderId="0">
      <alignment/>
      <protection/>
    </xf>
    <xf numFmtId="200" fontId="19" fillId="0" borderId="0">
      <alignment/>
      <protection/>
    </xf>
    <xf numFmtId="0" fontId="72" fillId="20" borderId="7" applyNumberFormat="0" applyAlignment="0" applyProtection="0"/>
    <xf numFmtId="41" fontId="5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8" applyNumberFormat="0" applyFill="0" applyAlignment="0" applyProtection="0"/>
    <xf numFmtId="201" fontId="20" fillId="0" borderId="0">
      <alignment/>
      <protection locked="0"/>
    </xf>
    <xf numFmtId="201" fontId="20" fillId="0" borderId="0">
      <alignment/>
      <protection locked="0"/>
    </xf>
    <xf numFmtId="0" fontId="76" fillId="0" borderId="9" applyNumberFormat="0" applyFill="0" applyAlignment="0" applyProtection="0"/>
    <xf numFmtId="0" fontId="77" fillId="32" borderId="10" applyNumberFormat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0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3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 locked="0"/>
    </xf>
    <xf numFmtId="0" fontId="7" fillId="0" borderId="0" xfId="76" applyFont="1" applyFill="1" applyAlignment="1" applyProtection="1">
      <alignment vertical="center"/>
      <protection/>
    </xf>
    <xf numFmtId="0" fontId="3" fillId="0" borderId="0" xfId="76" applyFont="1" applyFill="1" applyAlignment="1" applyProtection="1">
      <alignment horizontal="center" vertical="center"/>
      <protection locked="0"/>
    </xf>
    <xf numFmtId="0" fontId="3" fillId="0" borderId="0" xfId="76" applyFont="1" applyFill="1" applyProtection="1">
      <alignment/>
      <protection locked="0"/>
    </xf>
    <xf numFmtId="171" fontId="3" fillId="0" borderId="0" xfId="178" applyFont="1" applyFill="1" applyAlignment="1" applyProtection="1">
      <alignment horizontal="center" vertical="center"/>
      <protection locked="0"/>
    </xf>
    <xf numFmtId="4" fontId="3" fillId="0" borderId="0" xfId="178" applyNumberFormat="1" applyFont="1" applyFill="1" applyAlignment="1" applyProtection="1">
      <alignment horizontal="center"/>
      <protection locked="0"/>
    </xf>
    <xf numFmtId="171" fontId="3" fillId="0" borderId="0" xfId="178" applyFont="1" applyFill="1" applyAlignment="1" applyProtection="1">
      <alignment horizontal="right"/>
      <protection locked="0"/>
    </xf>
    <xf numFmtId="0" fontId="3" fillId="0" borderId="0" xfId="76" applyFont="1" applyFill="1" applyBorder="1" applyProtection="1">
      <alignment/>
      <protection locked="0"/>
    </xf>
    <xf numFmtId="0" fontId="7" fillId="0" borderId="0" xfId="76" applyFont="1" applyFill="1" applyBorder="1" applyAlignment="1">
      <alignment vertical="center"/>
      <protection/>
    </xf>
    <xf numFmtId="171" fontId="3" fillId="0" borderId="0" xfId="178" applyFont="1" applyFill="1" applyAlignment="1" applyProtection="1">
      <alignment horizontal="right" vertical="center"/>
      <protection locked="0"/>
    </xf>
    <xf numFmtId="0" fontId="10" fillId="0" borderId="0" xfId="76" applyFont="1" applyFill="1" applyProtection="1">
      <alignment/>
      <protection/>
    </xf>
    <xf numFmtId="10" fontId="78" fillId="0" borderId="0" xfId="138" applyNumberFormat="1" applyFont="1" applyAlignment="1">
      <alignment/>
    </xf>
    <xf numFmtId="0" fontId="3" fillId="0" borderId="0" xfId="76" applyFont="1" applyFill="1" applyBorder="1" applyAlignment="1" applyProtection="1">
      <alignment horizontal="center" vertical="center"/>
      <protection locked="0"/>
    </xf>
    <xf numFmtId="0" fontId="6" fillId="0" borderId="0" xfId="136" applyFont="1" applyFill="1" applyBorder="1" applyAlignment="1" applyProtection="1">
      <alignment horizontal="left" vertical="center"/>
      <protection/>
    </xf>
    <xf numFmtId="0" fontId="2" fillId="0" borderId="0" xfId="76" applyFont="1" applyFill="1" applyBorder="1" applyProtection="1">
      <alignment/>
      <protection/>
    </xf>
    <xf numFmtId="171" fontId="3" fillId="0" borderId="0" xfId="178" applyFont="1" applyFill="1" applyBorder="1" applyAlignment="1" applyProtection="1">
      <alignment horizontal="right"/>
      <protection locked="0"/>
    </xf>
    <xf numFmtId="43" fontId="6" fillId="0" borderId="0" xfId="177" applyFont="1" applyFill="1" applyBorder="1" applyAlignment="1" applyProtection="1">
      <alignment horizontal="right" vertical="center"/>
      <protection/>
    </xf>
    <xf numFmtId="0" fontId="2" fillId="33" borderId="0" xfId="76" applyFont="1" applyFill="1" applyBorder="1" applyProtection="1">
      <alignment/>
      <protection/>
    </xf>
    <xf numFmtId="0" fontId="2" fillId="0" borderId="0" xfId="76" applyProtection="1">
      <alignment/>
      <protection/>
    </xf>
    <xf numFmtId="0" fontId="2" fillId="0" borderId="0" xfId="76" applyBorder="1" applyProtection="1">
      <alignment/>
      <protection/>
    </xf>
    <xf numFmtId="0" fontId="2" fillId="0" borderId="0" xfId="76" applyProtection="1">
      <alignment/>
      <protection locked="0"/>
    </xf>
    <xf numFmtId="0" fontId="11" fillId="0" borderId="0" xfId="76" applyFont="1" applyProtection="1">
      <alignment/>
      <protection/>
    </xf>
    <xf numFmtId="0" fontId="11" fillId="0" borderId="0" xfId="76" applyFont="1" applyBorder="1" applyProtection="1">
      <alignment/>
      <protection/>
    </xf>
    <xf numFmtId="0" fontId="4" fillId="0" borderId="0" xfId="76" applyFont="1" applyBorder="1" applyAlignment="1" applyProtection="1">
      <alignment horizontal="center"/>
      <protection/>
    </xf>
    <xf numFmtId="0" fontId="4" fillId="0" borderId="0" xfId="76" applyFont="1" applyBorder="1" applyAlignment="1" applyProtection="1">
      <alignment/>
      <protection/>
    </xf>
    <xf numFmtId="0" fontId="13" fillId="0" borderId="0" xfId="76" applyFont="1" applyBorder="1" applyAlignment="1" applyProtection="1">
      <alignment horizontal="center"/>
      <protection/>
    </xf>
    <xf numFmtId="0" fontId="2" fillId="0" borderId="0" xfId="76" applyBorder="1" applyAlignment="1" applyProtection="1">
      <alignment horizontal="center" vertical="center" wrapText="1"/>
      <protection/>
    </xf>
    <xf numFmtId="0" fontId="79" fillId="0" borderId="0" xfId="76" applyFont="1" applyProtection="1">
      <alignment/>
      <protection/>
    </xf>
    <xf numFmtId="0" fontId="79" fillId="0" borderId="0" xfId="76" applyFont="1" applyAlignment="1" applyProtection="1">
      <alignment horizontal="left"/>
      <protection/>
    </xf>
    <xf numFmtId="171" fontId="79" fillId="0" borderId="0" xfId="184" applyFont="1" applyAlignment="1" applyProtection="1">
      <alignment horizontal="left"/>
      <protection/>
    </xf>
    <xf numFmtId="171" fontId="79" fillId="0" borderId="0" xfId="184" applyFont="1" applyAlignment="1" applyProtection="1">
      <alignment/>
      <protection/>
    </xf>
    <xf numFmtId="0" fontId="80" fillId="0" borderId="0" xfId="76" applyFont="1" applyProtection="1">
      <alignment/>
      <protection/>
    </xf>
    <xf numFmtId="0" fontId="80" fillId="0" borderId="0" xfId="76" applyFont="1" applyAlignment="1" applyProtection="1">
      <alignment horizontal="left"/>
      <protection/>
    </xf>
    <xf numFmtId="171" fontId="79" fillId="0" borderId="0" xfId="184" applyFont="1" applyFill="1" applyAlignment="1" applyProtection="1">
      <alignment horizontal="left"/>
      <protection/>
    </xf>
    <xf numFmtId="0" fontId="79" fillId="0" borderId="0" xfId="76" applyFont="1" applyFill="1" applyAlignment="1" applyProtection="1">
      <alignment horizontal="left"/>
      <protection/>
    </xf>
    <xf numFmtId="0" fontId="79" fillId="0" borderId="0" xfId="76" applyFont="1" applyBorder="1" applyAlignment="1" applyProtection="1">
      <alignment horizontal="left"/>
      <protection/>
    </xf>
    <xf numFmtId="0" fontId="79" fillId="0" borderId="0" xfId="76" applyFont="1" applyAlignment="1" applyProtection="1">
      <alignment vertical="center"/>
      <protection/>
    </xf>
    <xf numFmtId="0" fontId="79" fillId="0" borderId="0" xfId="76" applyFont="1" applyAlignment="1" applyProtection="1">
      <alignment horizontal="left" vertical="center"/>
      <protection/>
    </xf>
    <xf numFmtId="2" fontId="80" fillId="0" borderId="0" xfId="76" applyNumberFormat="1" applyFont="1" applyAlignment="1" applyProtection="1">
      <alignment horizontal="left" vertical="center" wrapText="1"/>
      <protection/>
    </xf>
    <xf numFmtId="0" fontId="81" fillId="0" borderId="0" xfId="76" applyFont="1" applyProtection="1">
      <alignment/>
      <protection/>
    </xf>
    <xf numFmtId="0" fontId="81" fillId="0" borderId="0" xfId="76" applyFont="1" applyAlignment="1" applyProtection="1">
      <alignment horizontal="left"/>
      <protection/>
    </xf>
    <xf numFmtId="171" fontId="81" fillId="0" borderId="0" xfId="184" applyFont="1" applyFill="1" applyBorder="1" applyAlignment="1" applyProtection="1">
      <alignment horizontal="left"/>
      <protection/>
    </xf>
    <xf numFmtId="0" fontId="81" fillId="0" borderId="0" xfId="76" applyFont="1" applyFill="1" applyBorder="1" applyAlignment="1" applyProtection="1">
      <alignment horizontal="left"/>
      <protection/>
    </xf>
    <xf numFmtId="0" fontId="82" fillId="0" borderId="0" xfId="76" applyFont="1" applyFill="1" applyBorder="1" applyAlignment="1" applyProtection="1">
      <alignment horizontal="left"/>
      <protection/>
    </xf>
    <xf numFmtId="0" fontId="79" fillId="0" borderId="0" xfId="76" applyFont="1" applyFill="1" applyAlignment="1" applyProtection="1">
      <alignment vertical="center"/>
      <protection/>
    </xf>
    <xf numFmtId="0" fontId="83" fillId="0" borderId="0" xfId="76" applyFont="1" applyFill="1" applyBorder="1" applyAlignment="1" applyProtection="1">
      <alignment horizontal="center" vertical="center"/>
      <protection/>
    </xf>
    <xf numFmtId="171" fontId="79" fillId="0" borderId="0" xfId="151" applyFont="1" applyAlignment="1" applyProtection="1">
      <alignment horizontal="left"/>
      <protection/>
    </xf>
    <xf numFmtId="171" fontId="79" fillId="0" borderId="0" xfId="151" applyFont="1" applyAlignment="1" applyProtection="1">
      <alignment/>
      <protection/>
    </xf>
    <xf numFmtId="0" fontId="79" fillId="0" borderId="0" xfId="76" applyFont="1" applyBorder="1" applyProtection="1">
      <alignment/>
      <protection/>
    </xf>
    <xf numFmtId="171" fontId="81" fillId="0" borderId="0" xfId="151" applyFont="1" applyFill="1" applyBorder="1" applyAlignment="1" applyProtection="1">
      <alignment horizontal="left"/>
      <protection/>
    </xf>
    <xf numFmtId="171" fontId="81" fillId="0" borderId="0" xfId="151" applyFont="1" applyFill="1" applyBorder="1" applyAlignment="1" applyProtection="1">
      <alignment/>
      <protection/>
    </xf>
    <xf numFmtId="0" fontId="81" fillId="0" borderId="0" xfId="76" applyFont="1" applyBorder="1" applyProtection="1">
      <alignment/>
      <protection/>
    </xf>
    <xf numFmtId="0" fontId="79" fillId="0" borderId="0" xfId="76" applyFont="1" applyAlignment="1" applyProtection="1">
      <alignment vertical="center" wrapText="1"/>
      <protection/>
    </xf>
    <xf numFmtId="44" fontId="84" fillId="34" borderId="0" xfId="56" applyFont="1" applyFill="1" applyBorder="1" applyAlignment="1">
      <alignment horizontal="right" vertical="top"/>
    </xf>
    <xf numFmtId="44" fontId="2" fillId="0" borderId="0" xfId="56" applyFont="1" applyFill="1" applyAlignment="1" applyProtection="1">
      <alignment/>
      <protection locked="0"/>
    </xf>
    <xf numFmtId="0" fontId="23" fillId="0" borderId="0" xfId="76" applyFont="1" applyFill="1" applyBorder="1" applyAlignment="1" applyProtection="1">
      <alignment horizontal="center" vertical="center"/>
      <protection locked="0"/>
    </xf>
    <xf numFmtId="0" fontId="23" fillId="0" borderId="0" xfId="76" applyFont="1" applyFill="1" applyBorder="1" applyProtection="1">
      <alignment/>
      <protection locked="0"/>
    </xf>
    <xf numFmtId="171" fontId="23" fillId="0" borderId="0" xfId="178" applyFont="1" applyFill="1" applyBorder="1" applyAlignment="1" applyProtection="1">
      <alignment horizontal="center" vertical="center"/>
      <protection locked="0"/>
    </xf>
    <xf numFmtId="4" fontId="23" fillId="0" borderId="0" xfId="178" applyNumberFormat="1" applyFont="1" applyFill="1" applyBorder="1" applyAlignment="1" applyProtection="1">
      <alignment horizontal="center"/>
      <protection locked="0"/>
    </xf>
    <xf numFmtId="171" fontId="23" fillId="0" borderId="0" xfId="178" applyFont="1" applyFill="1" applyBorder="1" applyAlignment="1" applyProtection="1">
      <alignment horizontal="right"/>
      <protection locked="0"/>
    </xf>
    <xf numFmtId="0" fontId="2" fillId="0" borderId="0" xfId="76" applyFont="1" applyFill="1" applyBorder="1" applyAlignment="1" applyProtection="1">
      <alignment horizontal="center" vertical="center"/>
      <protection/>
    </xf>
    <xf numFmtId="171" fontId="7" fillId="0" borderId="0" xfId="151" applyFont="1" applyFill="1" applyBorder="1" applyAlignment="1" applyProtection="1">
      <alignment horizontal="center" vertical="center"/>
      <protection/>
    </xf>
    <xf numFmtId="0" fontId="82" fillId="0" borderId="0" xfId="76" applyFont="1" applyFill="1" applyBorder="1" applyAlignment="1" applyProtection="1">
      <alignment horizontal="center"/>
      <protection/>
    </xf>
    <xf numFmtId="0" fontId="27" fillId="0" borderId="0" xfId="76" applyFont="1" applyFill="1" applyBorder="1" applyAlignment="1" applyProtection="1">
      <alignment horizontal="center"/>
      <protection locked="0"/>
    </xf>
    <xf numFmtId="0" fontId="8" fillId="0" borderId="0" xfId="76" applyFont="1" applyFill="1" applyBorder="1" applyAlignment="1" applyProtection="1">
      <alignment horizontal="center"/>
      <protection locked="0"/>
    </xf>
    <xf numFmtId="171" fontId="85" fillId="0" borderId="0" xfId="184" applyFont="1" applyAlignment="1" applyProtection="1">
      <alignment/>
      <protection locked="0"/>
    </xf>
    <xf numFmtId="0" fontId="86" fillId="0" borderId="0" xfId="76" applyFont="1" applyProtection="1">
      <alignment/>
      <protection/>
    </xf>
    <xf numFmtId="1" fontId="87" fillId="0" borderId="11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vertical="center" wrapText="1"/>
    </xf>
    <xf numFmtId="1" fontId="87" fillId="35" borderId="11" xfId="0" applyNumberFormat="1" applyFont="1" applyFill="1" applyBorder="1" applyAlignment="1">
      <alignment horizontal="center" vertical="center" wrapText="1"/>
    </xf>
    <xf numFmtId="2" fontId="87" fillId="35" borderId="11" xfId="0" applyNumberFormat="1" applyFont="1" applyFill="1" applyBorder="1" applyAlignment="1">
      <alignment horizontal="center" vertical="center" wrapText="1"/>
    </xf>
    <xf numFmtId="2" fontId="87" fillId="35" borderId="11" xfId="0" applyNumberFormat="1" applyFont="1" applyFill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11" xfId="0" applyFont="1" applyFill="1" applyBorder="1" applyAlignment="1">
      <alignment horizontal="center" vertical="center" wrapText="1"/>
    </xf>
    <xf numFmtId="43" fontId="88" fillId="0" borderId="11" xfId="177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30" fillId="36" borderId="11" xfId="0" applyFont="1" applyFill="1" applyBorder="1" applyAlignment="1">
      <alignment horizontal="left" vertical="top" wrapText="1"/>
    </xf>
    <xf numFmtId="0" fontId="30" fillId="36" borderId="11" xfId="0" applyFont="1" applyFill="1" applyBorder="1" applyAlignment="1">
      <alignment vertical="top" wrapText="1"/>
    </xf>
    <xf numFmtId="44" fontId="30" fillId="36" borderId="11" xfId="0" applyNumberFormat="1" applyFont="1" applyFill="1" applyBorder="1" applyAlignment="1">
      <alignment vertical="top" wrapText="1"/>
    </xf>
    <xf numFmtId="0" fontId="87" fillId="0" borderId="11" xfId="0" applyFont="1" applyFill="1" applyBorder="1" applyAlignment="1">
      <alignment horizontal="left" vertical="top"/>
    </xf>
    <xf numFmtId="0" fontId="29" fillId="35" borderId="11" xfId="0" applyFont="1" applyFill="1" applyBorder="1" applyAlignment="1">
      <alignment horizontal="center" vertical="top" wrapText="1"/>
    </xf>
    <xf numFmtId="43" fontId="29" fillId="35" borderId="11" xfId="179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vertical="top" wrapText="1"/>
    </xf>
    <xf numFmtId="43" fontId="29" fillId="35" borderId="11" xfId="179" applyFont="1" applyFill="1" applyBorder="1" applyAlignment="1">
      <alignment horizontal="center" vertical="top" wrapText="1"/>
    </xf>
    <xf numFmtId="44" fontId="88" fillId="0" borderId="11" xfId="56" applyFont="1" applyFill="1" applyBorder="1" applyAlignment="1">
      <alignment horizontal="right" vertical="top"/>
    </xf>
    <xf numFmtId="43" fontId="87" fillId="0" borderId="11" xfId="177" applyFont="1" applyFill="1" applyBorder="1" applyAlignment="1">
      <alignment horizontal="right" vertical="top"/>
    </xf>
    <xf numFmtId="0" fontId="28" fillId="36" borderId="11" xfId="179" applyNumberFormat="1" applyFont="1" applyFill="1" applyBorder="1" applyAlignment="1">
      <alignment horizontal="left"/>
    </xf>
    <xf numFmtId="43" fontId="28" fillId="36" borderId="11" xfId="179" applyFont="1" applyFill="1" applyBorder="1" applyAlignment="1">
      <alignment/>
    </xf>
    <xf numFmtId="0" fontId="29" fillId="35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43" fontId="29" fillId="0" borderId="11" xfId="179" applyFont="1" applyFill="1" applyBorder="1" applyAlignment="1">
      <alignment horizontal="center" vertical="center"/>
    </xf>
    <xf numFmtId="0" fontId="5" fillId="0" borderId="11" xfId="118" applyFont="1" applyFill="1" applyBorder="1" applyAlignment="1">
      <alignment horizontal="center" vertical="center" wrapText="1"/>
      <protection/>
    </xf>
    <xf numFmtId="0" fontId="5" fillId="0" borderId="11" xfId="118" applyFont="1" applyFill="1" applyBorder="1" applyAlignment="1">
      <alignment vertical="center" wrapText="1"/>
      <protection/>
    </xf>
    <xf numFmtId="1" fontId="5" fillId="0" borderId="11" xfId="118" applyNumberFormat="1" applyFont="1" applyFill="1" applyBorder="1" applyAlignment="1">
      <alignment horizontal="center" vertical="center" wrapText="1"/>
      <protection/>
    </xf>
    <xf numFmtId="2" fontId="5" fillId="0" borderId="11" xfId="118" applyNumberFormat="1" applyFont="1" applyFill="1" applyBorder="1" applyAlignment="1">
      <alignment vertical="center" wrapText="1"/>
      <protection/>
    </xf>
    <xf numFmtId="43" fontId="29" fillId="35" borderId="11" xfId="17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17" applyFont="1" applyFill="1" applyBorder="1" applyAlignment="1">
      <alignment horizontal="center" vertical="center" wrapText="1"/>
    </xf>
    <xf numFmtId="0" fontId="5" fillId="0" borderId="11" xfId="17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 wrapText="1"/>
    </xf>
    <xf numFmtId="43" fontId="5" fillId="0" borderId="11" xfId="179" applyFont="1" applyFill="1" applyBorder="1" applyAlignment="1">
      <alignment horizontal="right" vertical="center"/>
    </xf>
    <xf numFmtId="0" fontId="87" fillId="37" borderId="11" xfId="0" applyFont="1" applyFill="1" applyBorder="1" applyAlignment="1">
      <alignment horizontal="left" vertical="top"/>
    </xf>
    <xf numFmtId="0" fontId="31" fillId="37" borderId="11" xfId="0" applyFont="1" applyFill="1" applyBorder="1" applyAlignment="1">
      <alignment horizontal="center" vertical="center"/>
    </xf>
    <xf numFmtId="0" fontId="31" fillId="37" borderId="11" xfId="0" applyFont="1" applyFill="1" applyBorder="1" applyAlignment="1">
      <alignment vertical="center" wrapText="1"/>
    </xf>
    <xf numFmtId="43" fontId="31" fillId="37" borderId="11" xfId="179" applyFont="1" applyFill="1" applyBorder="1" applyAlignment="1">
      <alignment horizontal="center" vertical="center"/>
    </xf>
    <xf numFmtId="44" fontId="88" fillId="37" borderId="11" xfId="56" applyFont="1" applyFill="1" applyBorder="1" applyAlignment="1">
      <alignment horizontal="right" vertical="top"/>
    </xf>
    <xf numFmtId="1" fontId="32" fillId="37" borderId="11" xfId="0" applyNumberFormat="1" applyFont="1" applyFill="1" applyBorder="1" applyAlignment="1">
      <alignment horizontal="center" vertical="center" wrapText="1"/>
    </xf>
    <xf numFmtId="2" fontId="32" fillId="37" borderId="11" xfId="0" applyNumberFormat="1" applyFont="1" applyFill="1" applyBorder="1" applyAlignment="1">
      <alignment horizontal="center" vertical="center" wrapText="1"/>
    </xf>
    <xf numFmtId="2" fontId="32" fillId="37" borderId="11" xfId="0" applyNumberFormat="1" applyFont="1" applyFill="1" applyBorder="1" applyAlignment="1">
      <alignment vertical="center" wrapText="1"/>
    </xf>
    <xf numFmtId="43" fontId="32" fillId="37" borderId="11" xfId="179" applyFont="1" applyFill="1" applyBorder="1" applyAlignment="1">
      <alignment horizontal="right" vertical="center"/>
    </xf>
    <xf numFmtId="1" fontId="87" fillId="0" borderId="11" xfId="179" applyNumberFormat="1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vertical="center" wrapText="1"/>
    </xf>
    <xf numFmtId="43" fontId="5" fillId="0" borderId="11" xfId="179" applyNumberFormat="1" applyFont="1" applyFill="1" applyBorder="1" applyAlignment="1">
      <alignment horizontal="right" vertical="center" wrapText="1"/>
    </xf>
    <xf numFmtId="43" fontId="29" fillId="0" borderId="11" xfId="179" applyFont="1" applyFill="1" applyBorder="1" applyAlignment="1">
      <alignment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vertical="center" wrapText="1"/>
    </xf>
    <xf numFmtId="43" fontId="32" fillId="0" borderId="11" xfId="179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/>
    </xf>
    <xf numFmtId="43" fontId="87" fillId="38" borderId="11" xfId="177" applyFont="1" applyFill="1" applyBorder="1" applyAlignment="1">
      <alignment vertical="center" wrapText="1"/>
    </xf>
    <xf numFmtId="0" fontId="87" fillId="0" borderId="0" xfId="0" applyFont="1" applyBorder="1" applyAlignment="1" applyProtection="1">
      <alignment horizontal="left" vertical="top" wrapText="1"/>
      <protection locked="0"/>
    </xf>
    <xf numFmtId="0" fontId="87" fillId="0" borderId="0" xfId="0" applyFont="1" applyBorder="1" applyAlignment="1" applyProtection="1">
      <alignment horizontal="center" vertical="center" wrapText="1"/>
      <protection locked="0"/>
    </xf>
    <xf numFmtId="43" fontId="87" fillId="0" borderId="0" xfId="177" applyFont="1" applyAlignment="1">
      <alignment vertical="center" wrapText="1"/>
    </xf>
    <xf numFmtId="0" fontId="87" fillId="0" borderId="0" xfId="0" applyFont="1" applyAlignment="1">
      <alignment horizontal="left" vertical="top" wrapText="1"/>
    </xf>
    <xf numFmtId="0" fontId="88" fillId="0" borderId="11" xfId="0" applyFont="1" applyFill="1" applyBorder="1" applyAlignment="1">
      <alignment horizontal="left" vertical="center" wrapText="1"/>
    </xf>
    <xf numFmtId="0" fontId="32" fillId="39" borderId="11" xfId="0" applyFont="1" applyFill="1" applyBorder="1" applyAlignment="1">
      <alignment vertical="center" wrapText="1"/>
    </xf>
    <xf numFmtId="43" fontId="5" fillId="39" borderId="11" xfId="179" applyFont="1" applyFill="1" applyBorder="1" applyAlignment="1">
      <alignment horizontal="right" vertical="center" wrapText="1"/>
    </xf>
    <xf numFmtId="0" fontId="87" fillId="39" borderId="11" xfId="0" applyFont="1" applyFill="1" applyBorder="1" applyAlignment="1">
      <alignment horizontal="left" vertical="top"/>
    </xf>
    <xf numFmtId="0" fontId="31" fillId="39" borderId="11" xfId="0" applyFont="1" applyFill="1" applyBorder="1" applyAlignment="1">
      <alignment horizontal="center" vertical="center" wrapText="1"/>
    </xf>
    <xf numFmtId="44" fontId="88" fillId="39" borderId="11" xfId="56" applyFont="1" applyFill="1" applyBorder="1" applyAlignment="1">
      <alignment horizontal="right" vertical="top"/>
    </xf>
    <xf numFmtId="0" fontId="85" fillId="39" borderId="11" xfId="0" applyFont="1" applyFill="1" applyBorder="1" applyAlignment="1">
      <alignment horizontal="left" vertical="top" wrapText="1"/>
    </xf>
    <xf numFmtId="43" fontId="29" fillId="36" borderId="11" xfId="179" applyFont="1" applyFill="1" applyBorder="1" applyAlignment="1">
      <alignment vertical="center" wrapText="1"/>
    </xf>
    <xf numFmtId="0" fontId="87" fillId="36" borderId="11" xfId="0" applyFont="1" applyFill="1" applyBorder="1" applyAlignment="1">
      <alignment vertical="center" wrapText="1"/>
    </xf>
    <xf numFmtId="0" fontId="28" fillId="36" borderId="11" xfId="0" applyFont="1" applyFill="1" applyBorder="1" applyAlignment="1">
      <alignment vertical="top" wrapText="1"/>
    </xf>
    <xf numFmtId="0" fontId="28" fillId="36" borderId="11" xfId="0" applyFont="1" applyFill="1" applyBorder="1" applyAlignment="1">
      <alignment vertical="center" wrapText="1"/>
    </xf>
    <xf numFmtId="43" fontId="5" fillId="36" borderId="11" xfId="179" applyFont="1" applyFill="1" applyBorder="1" applyAlignment="1">
      <alignment horizontal="right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44" fontId="87" fillId="0" borderId="11" xfId="56" applyFont="1" applyFill="1" applyBorder="1" applyAlignment="1">
      <alignment horizontal="right" vertical="top"/>
    </xf>
    <xf numFmtId="44" fontId="5" fillId="36" borderId="11" xfId="56" applyFont="1" applyFill="1" applyBorder="1" applyAlignment="1">
      <alignment/>
    </xf>
    <xf numFmtId="44" fontId="29" fillId="36" borderId="11" xfId="56" applyFont="1" applyFill="1" applyBorder="1" applyAlignment="1">
      <alignment vertical="top" wrapText="1"/>
    </xf>
    <xf numFmtId="44" fontId="87" fillId="37" borderId="11" xfId="56" applyFont="1" applyFill="1" applyBorder="1" applyAlignment="1">
      <alignment horizontal="right" vertical="top"/>
    </xf>
    <xf numFmtId="0" fontId="0" fillId="37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 wrapText="1"/>
    </xf>
    <xf numFmtId="0" fontId="68" fillId="0" borderId="11" xfId="52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8" fontId="0" fillId="36" borderId="11" xfId="0" applyNumberFormat="1" applyFill="1" applyBorder="1" applyAlignment="1">
      <alignment horizontal="center" vertical="center"/>
    </xf>
    <xf numFmtId="10" fontId="88" fillId="36" borderId="11" xfId="138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79" fillId="0" borderId="0" xfId="76" applyNumberFormat="1" applyFont="1" applyAlignment="1" applyProtection="1">
      <alignment vertical="center" wrapText="1"/>
      <protection/>
    </xf>
    <xf numFmtId="0" fontId="87" fillId="0" borderId="0" xfId="0" applyFont="1" applyFill="1" applyBorder="1" applyAlignment="1" applyProtection="1">
      <alignment vertical="center" wrapText="1"/>
      <protection locked="0"/>
    </xf>
    <xf numFmtId="0" fontId="87" fillId="0" borderId="0" xfId="0" applyFont="1" applyFill="1" applyAlignment="1">
      <alignment vertical="center" wrapText="1"/>
    </xf>
    <xf numFmtId="0" fontId="85" fillId="34" borderId="0" xfId="0" applyFont="1" applyFill="1" applyBorder="1" applyAlignment="1">
      <alignment horizontal="left" vertical="top" wrapText="1"/>
    </xf>
    <xf numFmtId="0" fontId="85" fillId="34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43" fontId="85" fillId="0" borderId="0" xfId="177" applyFont="1" applyFill="1" applyBorder="1" applyAlignment="1">
      <alignment vertical="center" wrapText="1"/>
    </xf>
    <xf numFmtId="43" fontId="88" fillId="0" borderId="0" xfId="177" applyFont="1" applyFill="1" applyBorder="1" applyAlignment="1">
      <alignment horizontal="right" vertical="center" wrapText="1"/>
    </xf>
    <xf numFmtId="1" fontId="29" fillId="0" borderId="11" xfId="179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6" fillId="0" borderId="11" xfId="136" applyFont="1" applyFill="1" applyBorder="1" applyAlignment="1" applyProtection="1">
      <alignment vertical="center"/>
      <protection/>
    </xf>
    <xf numFmtId="0" fontId="2" fillId="0" borderId="11" xfId="76" applyFont="1" applyFill="1" applyBorder="1" applyProtection="1">
      <alignment/>
      <protection/>
    </xf>
    <xf numFmtId="171" fontId="6" fillId="0" borderId="11" xfId="178" applyFont="1" applyFill="1" applyBorder="1" applyAlignment="1" applyProtection="1">
      <alignment vertical="center"/>
      <protection/>
    </xf>
    <xf numFmtId="0" fontId="6" fillId="0" borderId="11" xfId="178" applyNumberFormat="1" applyFont="1" applyFill="1" applyBorder="1" applyAlignment="1" applyProtection="1">
      <alignment vertical="center"/>
      <protection/>
    </xf>
    <xf numFmtId="49" fontId="6" fillId="0" borderId="11" xfId="178" applyNumberFormat="1" applyFont="1" applyFill="1" applyBorder="1" applyAlignment="1" applyProtection="1">
      <alignment vertical="center"/>
      <protection/>
    </xf>
    <xf numFmtId="0" fontId="6" fillId="0" borderId="11" xfId="136" applyFont="1" applyFill="1" applyBorder="1" applyAlignment="1" applyProtection="1">
      <alignment horizontal="left" vertical="center"/>
      <protection/>
    </xf>
    <xf numFmtId="49" fontId="6" fillId="0" borderId="11" xfId="178" applyNumberFormat="1" applyFont="1" applyFill="1" applyBorder="1" applyAlignment="1" applyProtection="1">
      <alignment horizontal="right" vertical="center"/>
      <protection/>
    </xf>
    <xf numFmtId="0" fontId="21" fillId="0" borderId="11" xfId="136" applyFont="1" applyFill="1" applyBorder="1" applyAlignment="1" applyProtection="1">
      <alignment horizontal="left" vertical="center"/>
      <protection/>
    </xf>
    <xf numFmtId="49" fontId="21" fillId="0" borderId="11" xfId="178" applyNumberFormat="1" applyFont="1" applyFill="1" applyBorder="1" applyAlignment="1" applyProtection="1">
      <alignment horizontal="right" vertical="center"/>
      <protection/>
    </xf>
    <xf numFmtId="0" fontId="21" fillId="0" borderId="11" xfId="136" applyFont="1" applyFill="1" applyBorder="1" applyAlignment="1" applyProtection="1">
      <alignment horizontal="center" vertical="center"/>
      <protection/>
    </xf>
    <xf numFmtId="10" fontId="24" fillId="0" borderId="11" xfId="138" applyNumberFormat="1" applyFont="1" applyFill="1" applyBorder="1" applyAlignment="1" applyProtection="1">
      <alignment horizontal="center" vertical="center" wrapText="1"/>
      <protection/>
    </xf>
    <xf numFmtId="0" fontId="23" fillId="0" borderId="11" xfId="76" applyFont="1" applyFill="1" applyBorder="1" applyAlignment="1" applyProtection="1">
      <alignment horizontal="center" vertical="center" wrapText="1"/>
      <protection locked="0"/>
    </xf>
    <xf numFmtId="170" fontId="23" fillId="0" borderId="11" xfId="136" applyNumberFormat="1" applyFont="1" applyFill="1" applyBorder="1" applyAlignment="1" applyProtection="1">
      <alignment horizontal="left"/>
      <protection locked="0"/>
    </xf>
    <xf numFmtId="10" fontId="23" fillId="0" borderId="11" xfId="141" applyNumberFormat="1" applyFont="1" applyFill="1" applyBorder="1" applyAlignment="1" applyProtection="1">
      <alignment horizontal="center" vertical="center"/>
      <protection/>
    </xf>
    <xf numFmtId="170" fontId="23" fillId="0" borderId="11" xfId="136" applyNumberFormat="1" applyFont="1" applyFill="1" applyBorder="1" applyAlignment="1" applyProtection="1">
      <alignment horizontal="left" wrapText="1"/>
      <protection locked="0"/>
    </xf>
    <xf numFmtId="0" fontId="24" fillId="33" borderId="11" xfId="76" applyFont="1" applyFill="1" applyBorder="1" applyAlignment="1" applyProtection="1">
      <alignment horizontal="center" vertical="center"/>
      <protection/>
    </xf>
    <xf numFmtId="0" fontId="24" fillId="33" borderId="11" xfId="76" applyFont="1" applyFill="1" applyBorder="1" applyAlignment="1" applyProtection="1">
      <alignment vertical="center"/>
      <protection/>
    </xf>
    <xf numFmtId="171" fontId="24" fillId="33" borderId="11" xfId="178" applyFont="1" applyFill="1" applyBorder="1" applyAlignment="1" applyProtection="1">
      <alignment horizontal="center" vertical="center"/>
      <protection/>
    </xf>
    <xf numFmtId="10" fontId="24" fillId="33" borderId="11" xfId="138" applyNumberFormat="1" applyFont="1" applyFill="1" applyBorder="1" applyAlignment="1" applyProtection="1">
      <alignment horizontal="center" vertical="center"/>
      <protection/>
    </xf>
    <xf numFmtId="9" fontId="24" fillId="33" borderId="11" xfId="141" applyFont="1" applyFill="1" applyBorder="1" applyAlignment="1" applyProtection="1">
      <alignment horizontal="center" vertical="center"/>
      <protection/>
    </xf>
    <xf numFmtId="44" fontId="24" fillId="33" borderId="11" xfId="56" applyFont="1" applyFill="1" applyBorder="1" applyAlignment="1" applyProtection="1">
      <alignment horizontal="center" vertical="center"/>
      <protection/>
    </xf>
    <xf numFmtId="44" fontId="23" fillId="0" borderId="11" xfId="56" applyFont="1" applyFill="1" applyBorder="1" applyAlignment="1" applyProtection="1">
      <alignment horizontal="center" vertical="center"/>
      <protection/>
    </xf>
    <xf numFmtId="44" fontId="23" fillId="0" borderId="11" xfId="56" applyFont="1" applyFill="1" applyBorder="1" applyAlignment="1" applyProtection="1">
      <alignment horizontal="right" vertical="center"/>
      <protection/>
    </xf>
    <xf numFmtId="204" fontId="6" fillId="0" borderId="11" xfId="177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179" fontId="25" fillId="0" borderId="11" xfId="144" applyNumberFormat="1" applyFont="1" applyFill="1" applyBorder="1" applyAlignment="1">
      <alignment horizontal="right"/>
    </xf>
    <xf numFmtId="171" fontId="23" fillId="0" borderId="11" xfId="181" applyFont="1" applyFill="1" applyBorder="1" applyAlignment="1">
      <alignment horizontal="right"/>
    </xf>
    <xf numFmtId="9" fontId="23" fillId="33" borderId="11" xfId="144" applyFont="1" applyFill="1" applyBorder="1" applyAlignment="1">
      <alignment horizontal="center" vertical="center" wrapText="1"/>
    </xf>
    <xf numFmtId="44" fontId="21" fillId="33" borderId="11" xfId="136" applyNumberFormat="1" applyFont="1" applyFill="1" applyBorder="1" applyAlignment="1" applyProtection="1">
      <alignment horizontal="left" vertical="center"/>
      <protection/>
    </xf>
    <xf numFmtId="4" fontId="23" fillId="33" borderId="11" xfId="0" applyNumberFormat="1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 wrapText="1"/>
    </xf>
    <xf numFmtId="0" fontId="21" fillId="33" borderId="11" xfId="136" applyFont="1" applyFill="1" applyBorder="1" applyAlignment="1" applyProtection="1">
      <alignment horizontal="left" vertical="center"/>
      <protection/>
    </xf>
    <xf numFmtId="10" fontId="89" fillId="33" borderId="11" xfId="144" applyNumberFormat="1" applyFont="1" applyFill="1" applyBorder="1" applyAlignment="1">
      <alignment vertical="center" wrapText="1"/>
    </xf>
    <xf numFmtId="0" fontId="6" fillId="40" borderId="12" xfId="76" applyFont="1" applyFill="1" applyBorder="1" applyAlignment="1" applyProtection="1">
      <alignment horizontal="center"/>
      <protection/>
    </xf>
    <xf numFmtId="0" fontId="33" fillId="40" borderId="11" xfId="76" applyFont="1" applyFill="1" applyBorder="1" applyAlignment="1" applyProtection="1">
      <alignment horizontal="center"/>
      <protection/>
    </xf>
    <xf numFmtId="0" fontId="6" fillId="40" borderId="11" xfId="76" applyFont="1" applyFill="1" applyBorder="1" applyAlignment="1" applyProtection="1">
      <alignment horizontal="center"/>
      <protection/>
    </xf>
    <xf numFmtId="0" fontId="33" fillId="0" borderId="12" xfId="76" applyFont="1" applyFill="1" applyBorder="1" applyAlignment="1" applyProtection="1">
      <alignment horizontal="center"/>
      <protection/>
    </xf>
    <xf numFmtId="0" fontId="33" fillId="0" borderId="11" xfId="76" applyFont="1" applyFill="1" applyBorder="1" applyProtection="1">
      <alignment/>
      <protection/>
    </xf>
    <xf numFmtId="0" fontId="33" fillId="0" borderId="11" xfId="76" applyFont="1" applyFill="1" applyBorder="1" applyAlignment="1" applyProtection="1">
      <alignment horizontal="center"/>
      <protection/>
    </xf>
    <xf numFmtId="0" fontId="33" fillId="0" borderId="11" xfId="76" applyFont="1" applyFill="1" applyBorder="1" applyAlignment="1" applyProtection="1" quotePrefix="1">
      <alignment horizontal="left"/>
      <protection/>
    </xf>
    <xf numFmtId="0" fontId="33" fillId="0" borderId="11" xfId="76" applyFont="1" applyFill="1" applyBorder="1" applyAlignment="1" applyProtection="1" quotePrefix="1">
      <alignment horizontal="center"/>
      <protection/>
    </xf>
    <xf numFmtId="0" fontId="33" fillId="0" borderId="11" xfId="76" applyFont="1" applyFill="1" applyBorder="1" applyAlignment="1" applyProtection="1">
      <alignment horizontal="left"/>
      <protection/>
    </xf>
    <xf numFmtId="0" fontId="90" fillId="0" borderId="0" xfId="0" applyFont="1" applyAlignment="1">
      <alignment/>
    </xf>
    <xf numFmtId="44" fontId="87" fillId="39" borderId="11" xfId="56" applyFont="1" applyFill="1" applyBorder="1" applyAlignment="1">
      <alignment horizontal="right" vertical="top"/>
    </xf>
    <xf numFmtId="0" fontId="12" fillId="0" borderId="0" xfId="76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76" applyFont="1" applyBorder="1" applyAlignment="1" applyProtection="1">
      <alignment horizontal="center"/>
      <protection locked="0"/>
    </xf>
    <xf numFmtId="0" fontId="2" fillId="0" borderId="0" xfId="76" applyFont="1" applyFill="1" applyBorder="1" applyAlignment="1" applyProtection="1">
      <alignment horizontal="center" vertical="center"/>
      <protection/>
    </xf>
    <xf numFmtId="171" fontId="7" fillId="0" borderId="0" xfId="184" applyFont="1" applyFill="1" applyBorder="1" applyAlignment="1" applyProtection="1">
      <alignment horizontal="center" vertical="center"/>
      <protection/>
    </xf>
    <xf numFmtId="0" fontId="91" fillId="33" borderId="13" xfId="76" applyFont="1" applyFill="1" applyBorder="1" applyAlignment="1" applyProtection="1">
      <alignment horizontal="center" vertical="center"/>
      <protection/>
    </xf>
    <xf numFmtId="0" fontId="91" fillId="33" borderId="14" xfId="76" applyFont="1" applyFill="1" applyBorder="1" applyAlignment="1" applyProtection="1">
      <alignment horizontal="center" vertical="center"/>
      <protection/>
    </xf>
    <xf numFmtId="0" fontId="91" fillId="33" borderId="15" xfId="76" applyFont="1" applyFill="1" applyBorder="1" applyAlignment="1" applyProtection="1">
      <alignment horizontal="center" vertical="center"/>
      <protection/>
    </xf>
    <xf numFmtId="0" fontId="92" fillId="0" borderId="0" xfId="76" applyFont="1" applyFill="1" applyBorder="1" applyAlignment="1" applyProtection="1">
      <alignment horizontal="left"/>
      <protection locked="0"/>
    </xf>
    <xf numFmtId="2" fontId="85" fillId="0" borderId="0" xfId="76" applyNumberFormat="1" applyFont="1" applyAlignment="1" applyProtection="1">
      <alignment horizontal="left" vertical="center" wrapText="1"/>
      <protection/>
    </xf>
    <xf numFmtId="10" fontId="7" fillId="0" borderId="16" xfId="138" applyNumberFormat="1" applyFont="1" applyFill="1" applyBorder="1" applyAlignment="1" applyProtection="1">
      <alignment horizontal="center" vertical="center" wrapText="1"/>
      <protection/>
    </xf>
    <xf numFmtId="10" fontId="7" fillId="0" borderId="17" xfId="138" applyNumberFormat="1" applyFont="1" applyFill="1" applyBorder="1" applyAlignment="1" applyProtection="1">
      <alignment horizontal="center" vertical="center" wrapText="1"/>
      <protection/>
    </xf>
    <xf numFmtId="0" fontId="6" fillId="40" borderId="18" xfId="76" applyFont="1" applyFill="1" applyBorder="1" applyAlignment="1" applyProtection="1">
      <alignment horizontal="right"/>
      <protection/>
    </xf>
    <xf numFmtId="0" fontId="6" fillId="40" borderId="19" xfId="76" applyFont="1" applyFill="1" applyBorder="1" applyAlignment="1" applyProtection="1">
      <alignment horizontal="right"/>
      <protection/>
    </xf>
    <xf numFmtId="0" fontId="6" fillId="40" borderId="17" xfId="76" applyFont="1" applyFill="1" applyBorder="1" applyAlignment="1" applyProtection="1">
      <alignment horizontal="right"/>
      <protection/>
    </xf>
    <xf numFmtId="10" fontId="7" fillId="37" borderId="11" xfId="138" applyNumberFormat="1" applyFont="1" applyFill="1" applyBorder="1" applyAlignment="1" applyProtection="1">
      <alignment horizontal="center" vertical="center" wrapText="1"/>
      <protection/>
    </xf>
    <xf numFmtId="2" fontId="7" fillId="37" borderId="11" xfId="138" applyNumberFormat="1" applyFont="1" applyFill="1" applyBorder="1" applyAlignment="1" applyProtection="1">
      <alignment horizontal="center" vertical="center" wrapText="1"/>
      <protection/>
    </xf>
    <xf numFmtId="2" fontId="7" fillId="37" borderId="20" xfId="138" applyNumberFormat="1" applyFont="1" applyFill="1" applyBorder="1" applyAlignment="1" applyProtection="1">
      <alignment horizontal="center" vertical="center" wrapText="1"/>
      <protection/>
    </xf>
    <xf numFmtId="0" fontId="79" fillId="0" borderId="0" xfId="151" applyNumberFormat="1" applyFont="1" applyFill="1" applyBorder="1" applyAlignment="1" applyProtection="1">
      <alignment horizontal="left" vertical="center" wrapText="1"/>
      <protection/>
    </xf>
    <xf numFmtId="0" fontId="93" fillId="0" borderId="0" xfId="151" applyNumberFormat="1" applyFont="1" applyFill="1" applyBorder="1" applyAlignment="1" applyProtection="1">
      <alignment vertical="center" wrapText="1"/>
      <protection/>
    </xf>
    <xf numFmtId="0" fontId="2" fillId="0" borderId="0" xfId="151" applyNumberFormat="1" applyFont="1" applyFill="1" applyBorder="1" applyAlignment="1" applyProtection="1">
      <alignment horizontal="left" vertical="center" wrapText="1"/>
      <protection/>
    </xf>
    <xf numFmtId="171" fontId="7" fillId="0" borderId="0" xfId="151" applyFont="1" applyFill="1" applyBorder="1" applyAlignment="1" applyProtection="1">
      <alignment horizontal="center" vertical="center"/>
      <protection/>
    </xf>
    <xf numFmtId="2" fontId="6" fillId="37" borderId="11" xfId="138" applyNumberFormat="1" applyFont="1" applyFill="1" applyBorder="1" applyAlignment="1" applyProtection="1">
      <alignment horizontal="center" vertical="center" wrapText="1"/>
      <protection/>
    </xf>
    <xf numFmtId="2" fontId="6" fillId="37" borderId="20" xfId="138" applyNumberFormat="1" applyFont="1" applyFill="1" applyBorder="1" applyAlignment="1" applyProtection="1">
      <alignment horizontal="center" vertical="center" wrapText="1"/>
      <protection/>
    </xf>
    <xf numFmtId="0" fontId="83" fillId="0" borderId="11" xfId="76" applyFont="1" applyFill="1" applyBorder="1" applyAlignment="1" applyProtection="1">
      <alignment horizontal="center" vertical="center"/>
      <protection/>
    </xf>
    <xf numFmtId="0" fontId="79" fillId="0" borderId="11" xfId="76" applyFont="1" applyBorder="1" applyAlignment="1" applyProtection="1">
      <alignment horizontal="left"/>
      <protection/>
    </xf>
    <xf numFmtId="171" fontId="6" fillId="37" borderId="11" xfId="151" applyFont="1" applyFill="1" applyBorder="1" applyAlignment="1" applyProtection="1">
      <alignment horizontal="center" vertical="center" wrapText="1"/>
      <protection/>
    </xf>
    <xf numFmtId="171" fontId="6" fillId="37" borderId="20" xfId="151" applyFont="1" applyFill="1" applyBorder="1" applyAlignment="1" applyProtection="1">
      <alignment horizontal="center" vertical="center" wrapText="1"/>
      <protection/>
    </xf>
    <xf numFmtId="0" fontId="6" fillId="37" borderId="12" xfId="76" applyFont="1" applyFill="1" applyBorder="1" applyAlignment="1" applyProtection="1">
      <alignment horizontal="center" vertical="center" wrapText="1"/>
      <protection/>
    </xf>
    <xf numFmtId="0" fontId="6" fillId="37" borderId="11" xfId="76" applyFont="1" applyFill="1" applyBorder="1" applyAlignment="1" applyProtection="1">
      <alignment horizontal="center" vertical="center" wrapText="1"/>
      <protection/>
    </xf>
    <xf numFmtId="0" fontId="88" fillId="0" borderId="11" xfId="0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left" vertical="center" wrapText="1"/>
    </xf>
    <xf numFmtId="0" fontId="88" fillId="0" borderId="11" xfId="0" applyFont="1" applyBorder="1" applyAlignment="1">
      <alignment horizontal="center" vertical="center" wrapText="1"/>
    </xf>
    <xf numFmtId="43" fontId="88" fillId="38" borderId="11" xfId="177" applyFont="1" applyFill="1" applyBorder="1" applyAlignment="1">
      <alignment horizontal="center" vertical="center" wrapText="1"/>
    </xf>
    <xf numFmtId="43" fontId="88" fillId="0" borderId="11" xfId="177" applyFont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top" wrapText="1"/>
    </xf>
    <xf numFmtId="0" fontId="87" fillId="0" borderId="16" xfId="0" applyFont="1" applyBorder="1" applyAlignment="1">
      <alignment horizontal="center" vertical="top" wrapText="1"/>
    </xf>
    <xf numFmtId="0" fontId="87" fillId="0" borderId="19" xfId="0" applyFont="1" applyBorder="1" applyAlignment="1">
      <alignment horizontal="center" vertical="top" wrapText="1"/>
    </xf>
    <xf numFmtId="0" fontId="87" fillId="0" borderId="17" xfId="0" applyFont="1" applyBorder="1" applyAlignment="1">
      <alignment horizontal="center" vertical="top" wrapText="1"/>
    </xf>
    <xf numFmtId="0" fontId="88" fillId="38" borderId="11" xfId="0" applyFont="1" applyFill="1" applyBorder="1" applyAlignment="1">
      <alignment horizontal="right" vertical="center" wrapText="1"/>
    </xf>
    <xf numFmtId="0" fontId="3" fillId="0" borderId="11" xfId="76" applyFont="1" applyFill="1" applyBorder="1" applyAlignment="1" applyProtection="1">
      <alignment horizontal="center" vertical="center"/>
      <protection/>
    </xf>
    <xf numFmtId="0" fontId="27" fillId="0" borderId="0" xfId="76" applyFont="1" applyFill="1" applyBorder="1" applyAlignment="1" applyProtection="1">
      <alignment horizontal="center"/>
      <protection locked="0"/>
    </xf>
    <xf numFmtId="171" fontId="24" fillId="0" borderId="11" xfId="178" applyFont="1" applyFill="1" applyBorder="1" applyAlignment="1" applyProtection="1">
      <alignment horizontal="center" vertical="center" wrapText="1"/>
      <protection/>
    </xf>
    <xf numFmtId="0" fontId="9" fillId="0" borderId="11" xfId="136" applyFont="1" applyFill="1" applyBorder="1" applyAlignment="1" applyProtection="1">
      <alignment horizontal="center" vertical="center" wrapText="1"/>
      <protection/>
    </xf>
    <xf numFmtId="0" fontId="24" fillId="0" borderId="11" xfId="76" applyFont="1" applyFill="1" applyBorder="1" applyAlignment="1" applyProtection="1">
      <alignment horizontal="center" vertical="center"/>
      <protection/>
    </xf>
    <xf numFmtId="0" fontId="24" fillId="0" borderId="11" xfId="136" applyFont="1" applyFill="1" applyBorder="1" applyAlignment="1" applyProtection="1">
      <alignment horizontal="center" vertical="center" wrapText="1"/>
      <protection/>
    </xf>
    <xf numFmtId="0" fontId="6" fillId="0" borderId="11" xfId="136" applyFont="1" applyFill="1" applyBorder="1" applyAlignment="1" applyProtection="1">
      <alignment horizontal="left" vertical="center"/>
      <protection/>
    </xf>
    <xf numFmtId="204" fontId="6" fillId="0" borderId="11" xfId="177" applyNumberFormat="1" applyFont="1" applyFill="1" applyBorder="1" applyAlignment="1" applyProtection="1">
      <alignment horizontal="center" vertical="center"/>
      <protection/>
    </xf>
    <xf numFmtId="44" fontId="22" fillId="0" borderId="11" xfId="56" applyFont="1" applyFill="1" applyBorder="1" applyAlignment="1" applyProtection="1">
      <alignment horizontal="center" vertical="center"/>
      <protection/>
    </xf>
    <xf numFmtId="10" fontId="23" fillId="0" borderId="11" xfId="177" applyNumberFormat="1" applyFont="1" applyBorder="1" applyAlignment="1">
      <alignment horizontal="center" vertical="center"/>
    </xf>
    <xf numFmtId="43" fontId="23" fillId="0" borderId="11" xfId="177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vertical="center" wrapText="1"/>
    </xf>
    <xf numFmtId="170" fontId="23" fillId="0" borderId="11" xfId="0" applyNumberFormat="1" applyFont="1" applyBorder="1" applyAlignment="1">
      <alignment horizontal="left" vertical="center" wrapText="1"/>
    </xf>
    <xf numFmtId="176" fontId="24" fillId="0" borderId="11" xfId="178" applyNumberFormat="1" applyFont="1" applyFill="1" applyBorder="1" applyAlignment="1" applyProtection="1">
      <alignment horizontal="center" vertical="center" wrapText="1"/>
      <protection/>
    </xf>
    <xf numFmtId="0" fontId="24" fillId="0" borderId="11" xfId="76" applyFont="1" applyFill="1" applyBorder="1" applyAlignment="1">
      <alignment horizontal="center" vertical="center"/>
      <protection/>
    </xf>
    <xf numFmtId="0" fontId="24" fillId="0" borderId="11" xfId="136" applyFont="1" applyFill="1" applyBorder="1" applyAlignment="1">
      <alignment horizontal="center" vertical="center" wrapText="1"/>
      <protection/>
    </xf>
    <xf numFmtId="0" fontId="21" fillId="0" borderId="11" xfId="136" applyFont="1" applyFill="1" applyBorder="1" applyAlignment="1">
      <alignment horizontal="center" vertical="center" wrapText="1"/>
      <protection/>
    </xf>
    <xf numFmtId="0" fontId="28" fillId="0" borderId="0" xfId="76" applyFont="1" applyFill="1" applyBorder="1" applyAlignment="1" applyProtection="1">
      <alignment horizontal="center"/>
      <protection locked="0"/>
    </xf>
    <xf numFmtId="0" fontId="3" fillId="0" borderId="0" xfId="76" applyFont="1" applyFill="1" applyAlignment="1" applyProtection="1">
      <alignment horizontal="center"/>
      <protection locked="0"/>
    </xf>
    <xf numFmtId="49" fontId="24" fillId="0" borderId="11" xfId="0" applyNumberFormat="1" applyFont="1" applyFill="1" applyBorder="1" applyAlignment="1">
      <alignment horizontal="left" vertical="center" wrapText="1"/>
    </xf>
    <xf numFmtId="0" fontId="3" fillId="0" borderId="11" xfId="76" applyFont="1" applyFill="1" applyBorder="1" applyAlignment="1" applyProtection="1">
      <alignment horizontal="center" vertical="center"/>
      <protection locked="0"/>
    </xf>
    <xf numFmtId="0" fontId="6" fillId="0" borderId="11" xfId="136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7" fontId="6" fillId="0" borderId="11" xfId="56" applyNumberFormat="1" applyFont="1" applyFill="1" applyBorder="1" applyAlignment="1" applyProtection="1">
      <alignment horizontal="center" vertical="center"/>
      <protection/>
    </xf>
  </cellXfs>
  <cellStyles count="17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Data" xfId="46"/>
    <cellStyle name="Entrada" xfId="47"/>
    <cellStyle name="Excel_BuiltIn_Comma" xfId="48"/>
    <cellStyle name="Fixo" xfId="49"/>
    <cellStyle name="Heading" xfId="50"/>
    <cellStyle name="Heading1" xfId="51"/>
    <cellStyle name="Hyperlink" xfId="52"/>
    <cellStyle name="Followed Hyperlink" xfId="53"/>
    <cellStyle name="Hyperlink 2" xfId="54"/>
    <cellStyle name="Incorrecto" xfId="55"/>
    <cellStyle name="Currency" xfId="56"/>
    <cellStyle name="Currency [0]" xfId="57"/>
    <cellStyle name="Moeda 2" xfId="58"/>
    <cellStyle name="Moeda 3" xfId="59"/>
    <cellStyle name="Moeda 3 2" xfId="60"/>
    <cellStyle name="Moeda 4" xfId="61"/>
    <cellStyle name="Moeda 4 2" xfId="62"/>
    <cellStyle name="Moeda 5" xfId="63"/>
    <cellStyle name="Neutro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10" xfId="76"/>
    <cellStyle name="Normal 2 11" xfId="77"/>
    <cellStyle name="Normal 2 12" xfId="78"/>
    <cellStyle name="Normal 2 13" xfId="79"/>
    <cellStyle name="Normal 2 14" xfId="80"/>
    <cellStyle name="Normal 2 15" xfId="81"/>
    <cellStyle name="Normal 2 16" xfId="82"/>
    <cellStyle name="Normal 2 17" xfId="83"/>
    <cellStyle name="Normal 2 18" xfId="84"/>
    <cellStyle name="Normal 2 19" xfId="85"/>
    <cellStyle name="Normal 2 2" xfId="86"/>
    <cellStyle name="Normal 2 20" xfId="87"/>
    <cellStyle name="Normal 2 21" xfId="88"/>
    <cellStyle name="Normal 2 3" xfId="89"/>
    <cellStyle name="Normal 2 4" xfId="90"/>
    <cellStyle name="Normal 2 5" xfId="91"/>
    <cellStyle name="Normal 2 6" xfId="92"/>
    <cellStyle name="Normal 2 7" xfId="93"/>
    <cellStyle name="Normal 2 8" xfId="94"/>
    <cellStyle name="Normal 2 9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0" xfId="108"/>
    <cellStyle name="Normal 31" xfId="109"/>
    <cellStyle name="Normal 32" xfId="110"/>
    <cellStyle name="Normal 33" xfId="111"/>
    <cellStyle name="Normal 34" xfId="112"/>
    <cellStyle name="Normal 35" xfId="113"/>
    <cellStyle name="Normal 36" xfId="114"/>
    <cellStyle name="Normal 37" xfId="115"/>
    <cellStyle name="Normal 38" xfId="116"/>
    <cellStyle name="Normal 39" xfId="117"/>
    <cellStyle name="Normal 4" xfId="118"/>
    <cellStyle name="Normal 40" xfId="119"/>
    <cellStyle name="Normal 41" xfId="120"/>
    <cellStyle name="Normal 42" xfId="121"/>
    <cellStyle name="Normal 43" xfId="122"/>
    <cellStyle name="Normal 44" xfId="123"/>
    <cellStyle name="Normal 45" xfId="124"/>
    <cellStyle name="Normal 46" xfId="125"/>
    <cellStyle name="Normal 47" xfId="126"/>
    <cellStyle name="Normal 48" xfId="127"/>
    <cellStyle name="Normal 48 2" xfId="128"/>
    <cellStyle name="Normal 48 3" xfId="129"/>
    <cellStyle name="Normal 5" xfId="130"/>
    <cellStyle name="Normal 6" xfId="131"/>
    <cellStyle name="Normal 6 2" xfId="132"/>
    <cellStyle name="Normal 7" xfId="133"/>
    <cellStyle name="Normal 8" xfId="134"/>
    <cellStyle name="Normal 9" xfId="135"/>
    <cellStyle name="Normal_Relação de material" xfId="136"/>
    <cellStyle name="Nota" xfId="137"/>
    <cellStyle name="Percent" xfId="138"/>
    <cellStyle name="Percentual" xfId="139"/>
    <cellStyle name="Ponto" xfId="140"/>
    <cellStyle name="Porcentagem 2" xfId="141"/>
    <cellStyle name="Porcentagem 3" xfId="142"/>
    <cellStyle name="Porcentagem 3 2" xfId="143"/>
    <cellStyle name="Porcentagem 3 2 2" xfId="144"/>
    <cellStyle name="Porcentagem 3 3" xfId="145"/>
    <cellStyle name="Porcentagem 4" xfId="146"/>
    <cellStyle name="Result" xfId="147"/>
    <cellStyle name="Result2" xfId="148"/>
    <cellStyle name="Saída" xfId="149"/>
    <cellStyle name="Comma [0]" xfId="150"/>
    <cellStyle name="Separador de milhares 2" xfId="151"/>
    <cellStyle name="Separador de milhares 2 2" xfId="152"/>
    <cellStyle name="Separador de milhares 2 2 2" xfId="153"/>
    <cellStyle name="Separador de milhares 2 3" xfId="154"/>
    <cellStyle name="Separador de milhares 2 4" xfId="155"/>
    <cellStyle name="Separador de milhares 2 5" xfId="156"/>
    <cellStyle name="Separador de milhares 3" xfId="157"/>
    <cellStyle name="Separador de milhares 3 2" xfId="158"/>
    <cellStyle name="Separador de milhares 3 2 2" xfId="159"/>
    <cellStyle name="Separador de milhares 3 3" xfId="160"/>
    <cellStyle name="Separador de milhares 4" xfId="161"/>
    <cellStyle name="Separador de milhares 4 2" xfId="162"/>
    <cellStyle name="Separador de milhares 6" xfId="163"/>
    <cellStyle name="Separador de milhares 6 2" xfId="164"/>
    <cellStyle name="Separador de milhares 7" xfId="165"/>
    <cellStyle name="Separador de milhares 7 2" xfId="166"/>
    <cellStyle name="Separador de milhares 8" xfId="167"/>
    <cellStyle name="Separador de milhares 8 2" xfId="168"/>
    <cellStyle name="Texto de Aviso" xfId="169"/>
    <cellStyle name="Texto Explicativo" xfId="170"/>
    <cellStyle name="Título" xfId="171"/>
    <cellStyle name="Título 1 1" xfId="172"/>
    <cellStyle name="Titulo1" xfId="173"/>
    <cellStyle name="Titulo2" xfId="174"/>
    <cellStyle name="Total" xfId="175"/>
    <cellStyle name="Verificar Célula" xfId="176"/>
    <cellStyle name="Comma" xfId="177"/>
    <cellStyle name="Vírgula 2" xfId="178"/>
    <cellStyle name="Vírgula 2 2" xfId="179"/>
    <cellStyle name="Vírgula 3" xfId="180"/>
    <cellStyle name="Vírgula 3 2" xfId="181"/>
    <cellStyle name="Vírgula 3 2 2" xfId="182"/>
    <cellStyle name="Vírgula 3 3" xfId="183"/>
    <cellStyle name="Vírgula 4" xfId="184"/>
    <cellStyle name="Vírgula 4 2" xfId="185"/>
    <cellStyle name="Vírgula 5" xfId="186"/>
    <cellStyle name="Vírgula 6" xfId="187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8</xdr:col>
      <xdr:colOff>400050</xdr:colOff>
      <xdr:row>17</xdr:row>
      <xdr:rowOff>114300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7148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190500</xdr:rowOff>
    </xdr:from>
    <xdr:to>
      <xdr:col>1</xdr:col>
      <xdr:colOff>1790700</xdr:colOff>
      <xdr:row>0</xdr:row>
      <xdr:rowOff>1000125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1800225</xdr:colOff>
      <xdr:row>0</xdr:row>
      <xdr:rowOff>152400</xdr:rowOff>
    </xdr:from>
    <xdr:to>
      <xdr:col>6</xdr:col>
      <xdr:colOff>161925</xdr:colOff>
      <xdr:row>0</xdr:row>
      <xdr:rowOff>1162050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047875" y="152400"/>
          <a:ext cx="45339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19</xdr:row>
      <xdr:rowOff>66675</xdr:rowOff>
    </xdr:from>
    <xdr:to>
      <xdr:col>3</xdr:col>
      <xdr:colOff>57150</xdr:colOff>
      <xdr:row>20</xdr:row>
      <xdr:rowOff>76200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029200"/>
          <a:ext cx="36861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219075</xdr:rowOff>
    </xdr:from>
    <xdr:to>
      <xdr:col>1</xdr:col>
      <xdr:colOff>1638300</xdr:colOff>
      <xdr:row>0</xdr:row>
      <xdr:rowOff>1028700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9075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1666875</xdr:colOff>
      <xdr:row>0</xdr:row>
      <xdr:rowOff>152400</xdr:rowOff>
    </xdr:from>
    <xdr:to>
      <xdr:col>6</xdr:col>
      <xdr:colOff>123825</xdr:colOff>
      <xdr:row>0</xdr:row>
      <xdr:rowOff>1162050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2047875" y="152400"/>
          <a:ext cx="45339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1314450</xdr:colOff>
      <xdr:row>0</xdr:row>
      <xdr:rowOff>895350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4076700</xdr:colOff>
      <xdr:row>0</xdr:row>
      <xdr:rowOff>104775</xdr:rowOff>
    </xdr:from>
    <xdr:to>
      <xdr:col>5</xdr:col>
      <xdr:colOff>923925</xdr:colOff>
      <xdr:row>0</xdr:row>
      <xdr:rowOff>1114425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4791075" y="104775"/>
          <a:ext cx="45339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276225</xdr:rowOff>
    </xdr:from>
    <xdr:to>
      <xdr:col>1</xdr:col>
      <xdr:colOff>1485900</xdr:colOff>
      <xdr:row>0</xdr:row>
      <xdr:rowOff>1085850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76225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200025</xdr:rowOff>
    </xdr:from>
    <xdr:to>
      <xdr:col>6</xdr:col>
      <xdr:colOff>714375</xdr:colOff>
      <xdr:row>0</xdr:row>
      <xdr:rowOff>1209675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3429000" y="200025"/>
          <a:ext cx="45339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braz%20campos\Users\tb\Desktop\UFGD\PSICOLOGIA\MEMO-CAL-ARQ-PISICOLOGIA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funcionarios\Rafael\OR&#199;AMENTOS\2010\NOVEMBRO%202010\UFGD%20-%20MS\LAB.%20BASICOS\COTADA\TABELAS%20DE%20COTA&#199;&#213;ES2.1%2017.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B. INTERNO"/>
      <sheetName val="ACAB EXTERNO "/>
      <sheetName val="ESQUADRI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0"/>
      <sheetName val="Cotações 1"/>
      <sheetName val="Relatório de Compatibilid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placas.com/fita-antiderrapante/antiderrapante-preta-30.html" TargetMode="External" /><Relationship Id="rId2" Type="http://schemas.openxmlformats.org/officeDocument/2006/relationships/hyperlink" Target="http://www.leroymerlin.com.br/fita-antiderrapante-preta-50mm-x-5m-vonder_88110064" TargetMode="External" /><Relationship Id="rId3" Type="http://schemas.openxmlformats.org/officeDocument/2006/relationships/hyperlink" Target="http://www.kalunga.com.br/prod/fita-adesiva-anti-derrapante-pvc-50mmx5mts-preta-adelbras/307160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61"/>
  <sheetViews>
    <sheetView showGridLines="0" tabSelected="1" zoomScaleSheetLayoutView="100" zoomScalePageLayoutView="0" workbookViewId="0" topLeftCell="A1">
      <selection activeCell="A40" sqref="A40"/>
    </sheetView>
  </sheetViews>
  <sheetFormatPr defaultColWidth="9.140625" defaultRowHeight="15"/>
  <cols>
    <col min="1" max="16384" width="9.140625" style="21" customWidth="1"/>
  </cols>
  <sheetData>
    <row r="1" spans="1:10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2.75" customHeight="1">
      <c r="A8" s="29"/>
      <c r="B8" s="29"/>
      <c r="C8" s="29"/>
      <c r="D8" s="158"/>
      <c r="E8" s="29"/>
      <c r="F8" s="29"/>
      <c r="G8" s="29"/>
      <c r="H8" s="29"/>
      <c r="I8" s="29"/>
      <c r="J8" s="29"/>
    </row>
    <row r="9" spans="1:10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2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24" customFormat="1" ht="24.75" customHeight="1">
      <c r="A19" s="213" t="s">
        <v>71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s="24" customFormat="1" ht="19.5" customHeight="1">
      <c r="A20" s="25"/>
      <c r="B20" s="28"/>
      <c r="C20" s="25"/>
      <c r="D20" s="25"/>
      <c r="E20" s="25"/>
      <c r="F20" s="25"/>
      <c r="G20" s="25"/>
      <c r="H20" s="25"/>
      <c r="I20" s="25"/>
      <c r="J20" s="25"/>
    </row>
    <row r="21" spans="1:10" s="24" customFormat="1" ht="24.75" customHeight="1">
      <c r="A21" s="213" t="s">
        <v>157</v>
      </c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0" s="24" customFormat="1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s="24" customFormat="1" ht="24.75" customHeight="1">
      <c r="A23" s="214" t="s">
        <v>78</v>
      </c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s="24" customFormat="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s="24" customFormat="1" ht="13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s="24" customFormat="1" ht="2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s="24" customFormat="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24" customFormat="1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24" customFormat="1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24" customFormat="1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s="24" customFormat="1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s="24" customFormat="1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s="24" customFormat="1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s="24" customFormat="1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s="24" customFormat="1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s="24" customFormat="1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s="24" customFormat="1" ht="19.5" customHeight="1">
      <c r="A37" s="215" t="s">
        <v>47</v>
      </c>
      <c r="B37" s="215"/>
      <c r="C37" s="215"/>
      <c r="D37" s="215"/>
      <c r="E37" s="215"/>
      <c r="F37" s="215"/>
      <c r="G37" s="215"/>
      <c r="H37" s="215"/>
      <c r="I37" s="215"/>
      <c r="J37" s="215"/>
    </row>
    <row r="38" spans="1:10" ht="19.5" customHeight="1">
      <c r="A38" s="215" t="s">
        <v>46</v>
      </c>
      <c r="B38" s="215"/>
      <c r="C38" s="215"/>
      <c r="D38" s="215"/>
      <c r="E38" s="215"/>
      <c r="F38" s="215"/>
      <c r="G38" s="215"/>
      <c r="H38" s="215"/>
      <c r="I38" s="215"/>
      <c r="J38" s="215"/>
    </row>
    <row r="39" spans="1:10" s="23" customFormat="1" ht="19.5" customHeight="1">
      <c r="A39" s="215" t="s">
        <v>194</v>
      </c>
      <c r="B39" s="215"/>
      <c r="C39" s="215"/>
      <c r="D39" s="215"/>
      <c r="E39" s="215"/>
      <c r="F39" s="215"/>
      <c r="G39" s="215"/>
      <c r="H39" s="215"/>
      <c r="I39" s="215"/>
      <c r="J39" s="215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="22" customFormat="1" ht="12.75"/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ht="19.5" customHeight="1"/>
    <row r="57" spans="1:10" ht="12.7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2.7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2.7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2.7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2.75">
      <c r="A61" s="22"/>
      <c r="B61" s="22"/>
      <c r="C61" s="22"/>
      <c r="D61" s="22"/>
      <c r="E61" s="22"/>
      <c r="F61" s="22"/>
      <c r="G61" s="22"/>
      <c r="H61" s="22"/>
      <c r="I61" s="22"/>
      <c r="J61" s="22"/>
    </row>
  </sheetData>
  <sheetProtection/>
  <mergeCells count="6">
    <mergeCell ref="A19:J19"/>
    <mergeCell ref="A21:J21"/>
    <mergeCell ref="A23:J23"/>
    <mergeCell ref="A37:J37"/>
    <mergeCell ref="A38:J38"/>
    <mergeCell ref="A39:J39"/>
  </mergeCells>
  <printOptions horizontalCentered="1" verticalCentered="1"/>
  <pageMargins left="0.7874015748031497" right="0.4724409448818898" top="0.5511811023622047" bottom="1.4173228346456694" header="0.2362204724409449" footer="0.4724409448818898"/>
  <pageSetup horizontalDpi="600" verticalDpi="600" orientation="portrait" r:id="rId2"/>
  <headerFooter scaleWithDoc="0">
    <oddFooter>&amp;R&amp;9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3:K30"/>
  <sheetViews>
    <sheetView showGridLines="0" zoomScaleSheetLayoutView="100" workbookViewId="0" topLeftCell="A1">
      <selection activeCell="J6" sqref="J6"/>
    </sheetView>
  </sheetViews>
  <sheetFormatPr defaultColWidth="9.140625" defaultRowHeight="15"/>
  <cols>
    <col min="1" max="1" width="3.7109375" style="34" customWidth="1"/>
    <col min="2" max="2" width="60.7109375" style="30" customWidth="1"/>
    <col min="3" max="3" width="6.7109375" style="33" customWidth="1"/>
    <col min="4" max="4" width="10.7109375" style="33" customWidth="1"/>
    <col min="5" max="5" width="3.7109375" style="32" customWidth="1"/>
    <col min="6" max="6" width="10.7109375" style="30" customWidth="1"/>
    <col min="7" max="7" width="3.7109375" style="31" customWidth="1"/>
    <col min="8" max="16384" width="9.140625" style="30" customWidth="1"/>
  </cols>
  <sheetData>
    <row r="1" ht="103.5" customHeight="1"/>
    <row r="2" ht="15" customHeight="1" thickBot="1"/>
    <row r="3" spans="1:7" s="39" customFormat="1" ht="19.5" customHeight="1" thickBot="1">
      <c r="A3" s="218" t="s">
        <v>49</v>
      </c>
      <c r="B3" s="219"/>
      <c r="C3" s="219"/>
      <c r="D3" s="219"/>
      <c r="E3" s="219"/>
      <c r="F3" s="219"/>
      <c r="G3" s="220"/>
    </row>
    <row r="4" spans="1:7" s="47" customFormat="1" ht="15" customHeight="1">
      <c r="A4" s="48"/>
      <c r="B4" s="48"/>
      <c r="C4" s="48"/>
      <c r="D4" s="48"/>
      <c r="E4" s="48"/>
      <c r="F4" s="48"/>
      <c r="G4" s="48"/>
    </row>
    <row r="5" spans="1:7" s="42" customFormat="1" ht="15" customHeight="1">
      <c r="A5" s="221" t="s">
        <v>158</v>
      </c>
      <c r="B5" s="221"/>
      <c r="C5" s="221"/>
      <c r="D5" s="221"/>
      <c r="E5" s="221"/>
      <c r="F5" s="221"/>
      <c r="G5" s="221"/>
    </row>
    <row r="6" spans="1:7" s="42" customFormat="1" ht="15" customHeight="1">
      <c r="A6" s="221" t="s">
        <v>103</v>
      </c>
      <c r="B6" s="221"/>
      <c r="C6" s="221"/>
      <c r="D6" s="221"/>
      <c r="E6" s="221"/>
      <c r="F6" s="221"/>
      <c r="G6" s="221"/>
    </row>
    <row r="7" spans="1:7" s="42" customFormat="1" ht="15" customHeight="1">
      <c r="A7" s="46"/>
      <c r="B7" s="45"/>
      <c r="C7" s="44"/>
      <c r="D7" s="44"/>
      <c r="E7" s="44"/>
      <c r="F7" s="43"/>
      <c r="G7" s="43"/>
    </row>
    <row r="8" spans="1:7" s="42" customFormat="1" ht="15" customHeight="1">
      <c r="A8" s="46"/>
      <c r="B8" s="45"/>
      <c r="C8" s="44"/>
      <c r="D8" s="44"/>
      <c r="E8" s="44"/>
      <c r="F8" s="43"/>
      <c r="G8" s="43"/>
    </row>
    <row r="9" spans="1:10" s="42" customFormat="1" ht="15" customHeight="1">
      <c r="A9" s="46"/>
      <c r="B9" s="45"/>
      <c r="C9" s="44"/>
      <c r="D9" s="44"/>
      <c r="E9" s="44"/>
      <c r="F9" s="43"/>
      <c r="G9" s="43"/>
      <c r="J9" s="30"/>
    </row>
    <row r="10" spans="1:7" s="39" customFormat="1" ht="92.25" customHeight="1">
      <c r="A10" s="41"/>
      <c r="B10" s="222" t="s">
        <v>150</v>
      </c>
      <c r="C10" s="222"/>
      <c r="D10" s="222"/>
      <c r="E10" s="222"/>
      <c r="F10" s="222"/>
      <c r="G10" s="40"/>
    </row>
    <row r="11" spans="1:7" s="39" customFormat="1" ht="44.25" customHeight="1">
      <c r="A11" s="41"/>
      <c r="B11" s="222" t="s">
        <v>151</v>
      </c>
      <c r="C11" s="222"/>
      <c r="D11" s="222"/>
      <c r="E11" s="222"/>
      <c r="F11" s="222"/>
      <c r="G11" s="40"/>
    </row>
    <row r="12" spans="1:7" s="39" customFormat="1" ht="12.75">
      <c r="A12" s="41"/>
      <c r="B12" s="159"/>
      <c r="C12" s="159"/>
      <c r="D12" s="159"/>
      <c r="E12" s="159"/>
      <c r="F12" s="159"/>
      <c r="G12" s="40"/>
    </row>
    <row r="13" spans="1:6" ht="15" customHeight="1">
      <c r="A13" s="35"/>
      <c r="B13" s="31"/>
      <c r="C13" s="68" t="s">
        <v>195</v>
      </c>
      <c r="D13" s="68"/>
      <c r="E13" s="68"/>
      <c r="F13" s="68"/>
    </row>
    <row r="14" spans="1:6" ht="12.75">
      <c r="A14" s="35"/>
      <c r="B14" s="31"/>
      <c r="C14" s="32"/>
      <c r="D14" s="32"/>
      <c r="F14" s="31"/>
    </row>
    <row r="15" spans="1:6" ht="12.75">
      <c r="A15" s="35"/>
      <c r="B15" s="31"/>
      <c r="C15" s="32"/>
      <c r="D15" s="32"/>
      <c r="F15" s="31"/>
    </row>
    <row r="16" spans="1:6" ht="12.75">
      <c r="A16" s="35"/>
      <c r="B16" s="31"/>
      <c r="C16" s="32"/>
      <c r="D16" s="32"/>
      <c r="F16" s="31"/>
    </row>
    <row r="17" spans="1:6" ht="12.75">
      <c r="A17" s="35"/>
      <c r="B17" s="31"/>
      <c r="C17" s="32"/>
      <c r="D17" s="32"/>
      <c r="F17" s="31"/>
    </row>
    <row r="18" spans="1:6" ht="12.75">
      <c r="A18" s="35"/>
      <c r="B18" s="31"/>
      <c r="C18" s="32"/>
      <c r="D18" s="32"/>
      <c r="F18" s="31"/>
    </row>
    <row r="19" spans="1:6" ht="12.75">
      <c r="A19" s="35"/>
      <c r="B19" s="31"/>
      <c r="C19" s="32"/>
      <c r="D19" s="32"/>
      <c r="F19" s="31"/>
    </row>
    <row r="20" spans="1:11" ht="12.75">
      <c r="A20" s="35"/>
      <c r="B20" s="38"/>
      <c r="C20" s="32"/>
      <c r="D20" s="32"/>
      <c r="F20" s="31"/>
      <c r="K20" s="69"/>
    </row>
    <row r="21" spans="1:7" ht="12.75">
      <c r="A21" s="35"/>
      <c r="B21" s="216" t="s">
        <v>48</v>
      </c>
      <c r="C21" s="216"/>
      <c r="D21" s="216"/>
      <c r="E21" s="216"/>
      <c r="F21" s="216"/>
      <c r="G21" s="216"/>
    </row>
    <row r="22" spans="1:7" ht="12.75">
      <c r="A22" s="35"/>
      <c r="B22" s="217" t="s">
        <v>152</v>
      </c>
      <c r="C22" s="217"/>
      <c r="D22" s="217"/>
      <c r="E22" s="217"/>
      <c r="F22" s="217"/>
      <c r="G22" s="217"/>
    </row>
    <row r="23" spans="1:7" ht="12.75">
      <c r="A23" s="35"/>
      <c r="B23" s="217" t="s">
        <v>155</v>
      </c>
      <c r="C23" s="217"/>
      <c r="D23" s="217"/>
      <c r="E23" s="217"/>
      <c r="F23" s="217"/>
      <c r="G23" s="217"/>
    </row>
    <row r="24" spans="1:7" ht="12.75">
      <c r="A24" s="35"/>
      <c r="B24" s="217"/>
      <c r="C24" s="217"/>
      <c r="D24" s="217"/>
      <c r="E24" s="217"/>
      <c r="F24" s="217"/>
      <c r="G24" s="217"/>
    </row>
    <row r="25" spans="1:6" ht="12.75">
      <c r="A25" s="35"/>
      <c r="B25" s="37"/>
      <c r="C25" s="36"/>
      <c r="D25" s="36"/>
      <c r="E25" s="36"/>
      <c r="F25" s="31"/>
    </row>
    <row r="26" spans="1:6" ht="12.75">
      <c r="A26" s="35"/>
      <c r="B26" s="31"/>
      <c r="C26" s="32"/>
      <c r="D26" s="32"/>
      <c r="F26" s="31"/>
    </row>
    <row r="27" spans="1:6" ht="12.75">
      <c r="A27" s="35"/>
      <c r="B27" s="31"/>
      <c r="C27" s="32"/>
      <c r="D27" s="32"/>
      <c r="F27" s="31"/>
    </row>
    <row r="28" spans="1:6" ht="12.75">
      <c r="A28" s="35"/>
      <c r="B28" s="31"/>
      <c r="C28" s="32"/>
      <c r="D28" s="32"/>
      <c r="F28" s="31"/>
    </row>
    <row r="29" spans="1:6" ht="12.75">
      <c r="A29" s="35"/>
      <c r="B29" s="31"/>
      <c r="C29" s="32"/>
      <c r="D29" s="32"/>
      <c r="F29" s="31"/>
    </row>
    <row r="30" spans="1:6" ht="12.75">
      <c r="A30" s="35"/>
      <c r="B30" s="31"/>
      <c r="C30" s="32"/>
      <c r="D30" s="32"/>
      <c r="F30" s="31"/>
    </row>
  </sheetData>
  <sheetProtection/>
  <mergeCells count="9">
    <mergeCell ref="B21:G21"/>
    <mergeCell ref="B22:G22"/>
    <mergeCell ref="B23:G23"/>
    <mergeCell ref="B24:G24"/>
    <mergeCell ref="A3:G3"/>
    <mergeCell ref="A5:G5"/>
    <mergeCell ref="A6:G6"/>
    <mergeCell ref="B10:F10"/>
    <mergeCell ref="B11:F11"/>
  </mergeCells>
  <printOptions horizontalCentered="1"/>
  <pageMargins left="0.7874015748031497" right="0.4724409448818898" top="0.7874015748031497" bottom="0.9055118110236221" header="0.31496062992125984" footer="0.35433070866141736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G35"/>
  <sheetViews>
    <sheetView showGridLines="0" zoomScaleSheetLayoutView="100" workbookViewId="0" topLeftCell="A1">
      <selection activeCell="B1" sqref="B1"/>
    </sheetView>
  </sheetViews>
  <sheetFormatPr defaultColWidth="9.140625" defaultRowHeight="15"/>
  <cols>
    <col min="1" max="1" width="5.7109375" style="34" customWidth="1"/>
    <col min="2" max="2" width="60.7109375" style="30" customWidth="1"/>
    <col min="3" max="3" width="5.7109375" style="50" customWidth="1"/>
    <col min="4" max="4" width="10.7109375" style="50" customWidth="1"/>
    <col min="5" max="5" width="3.28125" style="49" customWidth="1"/>
    <col min="6" max="6" width="10.7109375" style="30" customWidth="1"/>
    <col min="7" max="7" width="3.28125" style="31" customWidth="1"/>
    <col min="8" max="16384" width="9.140625" style="30" customWidth="1"/>
  </cols>
  <sheetData>
    <row r="1" ht="101.25" customHeight="1"/>
    <row r="2" spans="1:7" s="47" customFormat="1" ht="19.5" customHeight="1">
      <c r="A2" s="237" t="s">
        <v>69</v>
      </c>
      <c r="B2" s="237"/>
      <c r="C2" s="237"/>
      <c r="D2" s="237"/>
      <c r="E2" s="237"/>
      <c r="F2" s="237"/>
      <c r="G2" s="237"/>
    </row>
    <row r="3" spans="1:7" ht="15" customHeight="1">
      <c r="A3" s="238" t="str">
        <f>Declaração!A5</f>
        <v>Empreendimento: Campus Luziânia - Acessibilidade</v>
      </c>
      <c r="B3" s="238"/>
      <c r="C3" s="238"/>
      <c r="D3" s="238"/>
      <c r="E3" s="238"/>
      <c r="F3" s="238"/>
      <c r="G3" s="238"/>
    </row>
    <row r="4" spans="1:7" ht="15" customHeight="1">
      <c r="A4" s="238" t="str">
        <f>Declaração!A6</f>
        <v>Instituto Federal de Goiás</v>
      </c>
      <c r="B4" s="238"/>
      <c r="C4" s="238"/>
      <c r="D4" s="238"/>
      <c r="E4" s="238"/>
      <c r="F4" s="238"/>
      <c r="G4" s="238"/>
    </row>
    <row r="5" spans="1:7" s="55" customFormat="1" ht="30" customHeight="1">
      <c r="A5" s="241" t="s">
        <v>20</v>
      </c>
      <c r="B5" s="242"/>
      <c r="C5" s="242"/>
      <c r="D5" s="239" t="s">
        <v>180</v>
      </c>
      <c r="E5" s="239"/>
      <c r="F5" s="239" t="s">
        <v>181</v>
      </c>
      <c r="G5" s="240"/>
    </row>
    <row r="6" spans="1:7" ht="15" customHeight="1">
      <c r="A6" s="202">
        <v>1</v>
      </c>
      <c r="B6" s="203" t="s">
        <v>182</v>
      </c>
      <c r="C6" s="204" t="s">
        <v>68</v>
      </c>
      <c r="D6" s="235"/>
      <c r="E6" s="235"/>
      <c r="F6" s="235"/>
      <c r="G6" s="236"/>
    </row>
    <row r="7" spans="1:7" ht="15" customHeight="1">
      <c r="A7" s="205" t="s">
        <v>8</v>
      </c>
      <c r="B7" s="206" t="s">
        <v>183</v>
      </c>
      <c r="C7" s="207" t="s">
        <v>67</v>
      </c>
      <c r="D7" s="223">
        <v>0.03</v>
      </c>
      <c r="E7" s="224"/>
      <c r="F7" s="223">
        <v>0.03</v>
      </c>
      <c r="G7" s="224"/>
    </row>
    <row r="8" spans="1:7" ht="15" customHeight="1">
      <c r="A8" s="205" t="s">
        <v>10</v>
      </c>
      <c r="B8" s="208" t="s">
        <v>184</v>
      </c>
      <c r="C8" s="209" t="s">
        <v>185</v>
      </c>
      <c r="D8" s="223">
        <v>0.01</v>
      </c>
      <c r="E8" s="224"/>
      <c r="F8" s="223">
        <v>0.005</v>
      </c>
      <c r="G8" s="224"/>
    </row>
    <row r="9" spans="1:7" ht="15" customHeight="1">
      <c r="A9" s="205" t="s">
        <v>39</v>
      </c>
      <c r="B9" s="206" t="s">
        <v>186</v>
      </c>
      <c r="C9" s="207" t="s">
        <v>64</v>
      </c>
      <c r="D9" s="223">
        <v>0.0077</v>
      </c>
      <c r="E9" s="224"/>
      <c r="F9" s="223">
        <v>0.0038</v>
      </c>
      <c r="G9" s="224"/>
    </row>
    <row r="10" spans="1:7" ht="15" customHeight="1">
      <c r="A10" s="205" t="s">
        <v>41</v>
      </c>
      <c r="B10" s="206" t="s">
        <v>66</v>
      </c>
      <c r="C10" s="207" t="s">
        <v>65</v>
      </c>
      <c r="D10" s="223">
        <v>0.0139</v>
      </c>
      <c r="E10" s="224"/>
      <c r="F10" s="223">
        <v>0.01</v>
      </c>
      <c r="G10" s="224"/>
    </row>
    <row r="11" spans="1:7" ht="15" customHeight="1">
      <c r="A11" s="205" t="s">
        <v>187</v>
      </c>
      <c r="B11" s="210" t="s">
        <v>63</v>
      </c>
      <c r="C11" s="207" t="s">
        <v>62</v>
      </c>
      <c r="D11" s="223">
        <v>0.0716</v>
      </c>
      <c r="E11" s="224"/>
      <c r="F11" s="223">
        <v>0.041</v>
      </c>
      <c r="G11" s="224"/>
    </row>
    <row r="12" spans="1:7" ht="15" customHeight="1">
      <c r="A12" s="202">
        <v>2</v>
      </c>
      <c r="B12" s="203" t="s">
        <v>188</v>
      </c>
      <c r="C12" s="204" t="s">
        <v>61</v>
      </c>
      <c r="D12" s="228"/>
      <c r="E12" s="228"/>
      <c r="F12" s="229"/>
      <c r="G12" s="230"/>
    </row>
    <row r="13" spans="1:7" ht="15" customHeight="1">
      <c r="A13" s="205" t="s">
        <v>11</v>
      </c>
      <c r="B13" s="210" t="s">
        <v>60</v>
      </c>
      <c r="C13" s="207" t="s">
        <v>59</v>
      </c>
      <c r="D13" s="223">
        <v>0.03</v>
      </c>
      <c r="E13" s="224"/>
      <c r="F13" s="223">
        <v>0.03</v>
      </c>
      <c r="G13" s="224"/>
    </row>
    <row r="14" spans="1:7" ht="15" customHeight="1">
      <c r="A14" s="205" t="s">
        <v>40</v>
      </c>
      <c r="B14" s="210" t="s">
        <v>58</v>
      </c>
      <c r="C14" s="207" t="s">
        <v>57</v>
      </c>
      <c r="D14" s="223">
        <v>0.05</v>
      </c>
      <c r="E14" s="224"/>
      <c r="F14" s="223">
        <v>0</v>
      </c>
      <c r="G14" s="224"/>
    </row>
    <row r="15" spans="1:7" ht="15" customHeight="1">
      <c r="A15" s="205" t="s">
        <v>56</v>
      </c>
      <c r="B15" s="210" t="s">
        <v>55</v>
      </c>
      <c r="C15" s="207" t="s">
        <v>54</v>
      </c>
      <c r="D15" s="223">
        <v>0.0065</v>
      </c>
      <c r="E15" s="224"/>
      <c r="F15" s="223">
        <v>0.0065</v>
      </c>
      <c r="G15" s="224"/>
    </row>
    <row r="16" spans="1:7" s="42" customFormat="1" ht="15" customHeight="1">
      <c r="A16" s="205" t="s">
        <v>53</v>
      </c>
      <c r="B16" s="210" t="s">
        <v>189</v>
      </c>
      <c r="C16" s="207" t="s">
        <v>52</v>
      </c>
      <c r="D16" s="223">
        <v>0</v>
      </c>
      <c r="E16" s="224"/>
      <c r="F16" s="223">
        <v>0</v>
      </c>
      <c r="G16" s="224"/>
    </row>
    <row r="17" spans="1:7" s="42" customFormat="1" ht="15" customHeight="1">
      <c r="A17" s="205" t="s">
        <v>73</v>
      </c>
      <c r="B17" s="210" t="s">
        <v>190</v>
      </c>
      <c r="C17" s="209" t="s">
        <v>191</v>
      </c>
      <c r="D17" s="223">
        <v>0</v>
      </c>
      <c r="E17" s="224"/>
      <c r="F17" s="223">
        <v>0</v>
      </c>
      <c r="G17" s="224"/>
    </row>
    <row r="18" spans="1:7" s="42" customFormat="1" ht="15" customHeight="1">
      <c r="A18" s="225" t="s">
        <v>192</v>
      </c>
      <c r="B18" s="226"/>
      <c r="C18" s="227"/>
      <c r="D18" s="228">
        <f>(((1+(D7+D8+D9))*(1+D10)*(1+D11))/(1-(D13+D14+D15+D16+D17)))-1</f>
        <v>0.24610953798357982</v>
      </c>
      <c r="E18" s="228"/>
      <c r="F18" s="228">
        <f>(((1+(F7+F8+F9))*(1+F10)*(1+F11))/(1-(F13+F14+F15+F16+F17)))-1</f>
        <v>0.13358039231966767</v>
      </c>
      <c r="G18" s="228"/>
    </row>
    <row r="19" spans="1:2" s="42" customFormat="1" ht="15" customHeight="1">
      <c r="A19" s="65"/>
      <c r="B19" s="45"/>
    </row>
    <row r="20" spans="1:2" s="42" customFormat="1" ht="44.25" customHeight="1">
      <c r="A20" s="65"/>
      <c r="B20" s="211"/>
    </row>
    <row r="21" spans="1:2" s="42" customFormat="1" ht="32.25" customHeight="1">
      <c r="A21" s="65"/>
      <c r="B21" s="45"/>
    </row>
    <row r="22" spans="1:6" s="42" customFormat="1" ht="12.75">
      <c r="A22" s="65"/>
      <c r="B22" s="231" t="s">
        <v>153</v>
      </c>
      <c r="C22" s="231"/>
      <c r="D22" s="231"/>
      <c r="E22" s="231"/>
      <c r="F22" s="231"/>
    </row>
    <row r="23" spans="1:6" s="42" customFormat="1" ht="72" customHeight="1">
      <c r="A23" s="65"/>
      <c r="B23" s="232" t="s">
        <v>51</v>
      </c>
      <c r="C23" s="232"/>
      <c r="D23" s="232"/>
      <c r="E23" s="232"/>
      <c r="F23" s="232"/>
    </row>
    <row r="24" spans="1:6" s="42" customFormat="1" ht="15" customHeight="1">
      <c r="A24" s="65"/>
      <c r="B24" s="233" t="s">
        <v>154</v>
      </c>
      <c r="C24" s="233"/>
      <c r="D24" s="233"/>
      <c r="E24" s="233"/>
      <c r="F24" s="233"/>
    </row>
    <row r="25" spans="1:6" s="42" customFormat="1" ht="15" customHeight="1">
      <c r="A25" s="65"/>
      <c r="B25" s="233"/>
      <c r="C25" s="233"/>
      <c r="D25" s="233"/>
      <c r="E25" s="233"/>
      <c r="F25" s="233"/>
    </row>
    <row r="26" spans="1:2" s="42" customFormat="1" ht="15" customHeight="1">
      <c r="A26" s="65"/>
      <c r="B26" s="45"/>
    </row>
    <row r="27" spans="1:6" s="54" customFormat="1" ht="15" customHeight="1">
      <c r="A27" s="65"/>
      <c r="B27" s="45"/>
      <c r="C27" s="45"/>
      <c r="D27" s="45"/>
      <c r="E27" s="45"/>
      <c r="F27" s="45"/>
    </row>
    <row r="28" spans="2:7" ht="12.75">
      <c r="B28" s="45"/>
      <c r="C28" s="53"/>
      <c r="D28" s="53"/>
      <c r="E28" s="52"/>
      <c r="F28" s="42"/>
      <c r="G28" s="43"/>
    </row>
    <row r="29" ht="12.75">
      <c r="B29" s="51"/>
    </row>
    <row r="30" ht="12.75">
      <c r="B30" s="51"/>
    </row>
    <row r="31" ht="12.75">
      <c r="B31" s="51"/>
    </row>
    <row r="32" spans="2:7" ht="12.75">
      <c r="B32" s="216" t="s">
        <v>50</v>
      </c>
      <c r="C32" s="216"/>
      <c r="D32" s="216"/>
      <c r="E32" s="216"/>
      <c r="F32" s="216"/>
      <c r="G32" s="63"/>
    </row>
    <row r="33" spans="2:7" ht="12.75">
      <c r="B33" s="217" t="s">
        <v>152</v>
      </c>
      <c r="C33" s="217"/>
      <c r="D33" s="217"/>
      <c r="E33" s="217"/>
      <c r="F33" s="217"/>
      <c r="G33" s="217"/>
    </row>
    <row r="34" spans="2:7" ht="12.75">
      <c r="B34" s="217" t="s">
        <v>155</v>
      </c>
      <c r="C34" s="217"/>
      <c r="D34" s="217"/>
      <c r="E34" s="217"/>
      <c r="F34" s="217"/>
      <c r="G34" s="217"/>
    </row>
    <row r="35" spans="2:7" ht="12.75">
      <c r="B35" s="234"/>
      <c r="C35" s="234"/>
      <c r="D35" s="234"/>
      <c r="E35" s="234"/>
      <c r="F35" s="234"/>
      <c r="G35" s="64"/>
    </row>
  </sheetData>
  <sheetProtection/>
  <mergeCells count="40">
    <mergeCell ref="D6:E6"/>
    <mergeCell ref="F6:G6"/>
    <mergeCell ref="D7:E7"/>
    <mergeCell ref="A2:G2"/>
    <mergeCell ref="A3:G3"/>
    <mergeCell ref="A4:G4"/>
    <mergeCell ref="D5:E5"/>
    <mergeCell ref="F5:G5"/>
    <mergeCell ref="A5:C5"/>
    <mergeCell ref="F7:G7"/>
    <mergeCell ref="B22:F22"/>
    <mergeCell ref="B23:F23"/>
    <mergeCell ref="B24:F25"/>
    <mergeCell ref="B32:F32"/>
    <mergeCell ref="B35:F35"/>
    <mergeCell ref="B33:G33"/>
    <mergeCell ref="B34:G34"/>
    <mergeCell ref="D8:E8"/>
    <mergeCell ref="F8:G8"/>
    <mergeCell ref="D9:E9"/>
    <mergeCell ref="F9:G9"/>
    <mergeCell ref="D10:E10"/>
    <mergeCell ref="F10:G10"/>
    <mergeCell ref="F16:G16"/>
    <mergeCell ref="D11:E11"/>
    <mergeCell ref="F11:G11"/>
    <mergeCell ref="D12:E12"/>
    <mergeCell ref="F12:G12"/>
    <mergeCell ref="D13:E13"/>
    <mergeCell ref="F13:G13"/>
    <mergeCell ref="D17:E17"/>
    <mergeCell ref="F17:G17"/>
    <mergeCell ref="A18:C18"/>
    <mergeCell ref="D18:E18"/>
    <mergeCell ref="F18:G18"/>
    <mergeCell ref="D14:E14"/>
    <mergeCell ref="F14:G14"/>
    <mergeCell ref="D15:E15"/>
    <mergeCell ref="F15:G15"/>
    <mergeCell ref="D16:E16"/>
  </mergeCells>
  <printOptions horizontalCentered="1"/>
  <pageMargins left="0.6692913385826772" right="0.5118110236220472" top="0.7874015748031497" bottom="0.7874015748031497" header="0.6299212598425197" footer="0.31496062992125984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SheetLayoutView="80" zoomScalePageLayoutView="80" workbookViewId="0" topLeftCell="A24">
      <selection activeCell="E47" sqref="E47"/>
    </sheetView>
  </sheetViews>
  <sheetFormatPr defaultColWidth="9.140625" defaultRowHeight="15"/>
  <cols>
    <col min="1" max="1" width="8.7109375" style="130" customWidth="1"/>
    <col min="2" max="2" width="15.00390625" style="130" customWidth="1"/>
    <col min="3" max="3" width="6.00390625" style="79" bestFit="1" customWidth="1"/>
    <col min="4" max="4" width="70.7109375" style="76" customWidth="1"/>
    <col min="5" max="5" width="15.421875" style="129" customWidth="1"/>
    <col min="6" max="6" width="14.8515625" style="129" bestFit="1" customWidth="1"/>
    <col min="7" max="7" width="15.8515625" style="129" bestFit="1" customWidth="1"/>
    <col min="8" max="8" width="6.421875" style="76" customWidth="1"/>
    <col min="9" max="16384" width="9.140625" style="76" customWidth="1"/>
  </cols>
  <sheetData>
    <row r="1" spans="1:7" ht="15.75" customHeight="1">
      <c r="A1" s="243" t="s">
        <v>0</v>
      </c>
      <c r="B1" s="243"/>
      <c r="C1" s="243"/>
      <c r="D1" s="243"/>
      <c r="E1" s="243"/>
      <c r="F1" s="243"/>
      <c r="G1" s="243"/>
    </row>
    <row r="2" spans="1:7" ht="12.75" customHeight="1">
      <c r="A2" s="244" t="str">
        <f>Declaração!A6</f>
        <v>Instituto Federal de Goiás</v>
      </c>
      <c r="B2" s="244"/>
      <c r="C2" s="244"/>
      <c r="D2" s="244"/>
      <c r="E2" s="244"/>
      <c r="F2" s="244"/>
      <c r="G2" s="244"/>
    </row>
    <row r="3" spans="1:7" ht="12.75" customHeight="1">
      <c r="A3" s="244" t="str">
        <f>Declaração!A5</f>
        <v>Empreendimento: Campus Luziânia - Acessibilidade</v>
      </c>
      <c r="B3" s="244"/>
      <c r="C3" s="244"/>
      <c r="D3" s="244"/>
      <c r="E3" s="247"/>
      <c r="F3" s="247"/>
      <c r="G3" s="247"/>
    </row>
    <row r="4" spans="1:7" ht="52.5" customHeight="1">
      <c r="A4" s="245" t="s">
        <v>156</v>
      </c>
      <c r="B4" s="245"/>
      <c r="C4" s="245"/>
      <c r="D4" s="245" t="s">
        <v>193</v>
      </c>
      <c r="E4" s="245"/>
      <c r="F4" s="245"/>
      <c r="G4" s="245"/>
    </row>
    <row r="5" spans="1:7" ht="15" customHeight="1">
      <c r="A5" s="249"/>
      <c r="B5" s="250"/>
      <c r="C5" s="250"/>
      <c r="D5" s="250"/>
      <c r="E5" s="250"/>
      <c r="F5" s="250"/>
      <c r="G5" s="251"/>
    </row>
    <row r="6" spans="1:7" s="79" customFormat="1" ht="30">
      <c r="A6" s="131" t="s">
        <v>1</v>
      </c>
      <c r="B6" s="131" t="s">
        <v>2</v>
      </c>
      <c r="C6" s="77" t="s">
        <v>3</v>
      </c>
      <c r="D6" s="77" t="s">
        <v>4</v>
      </c>
      <c r="E6" s="78" t="s">
        <v>5</v>
      </c>
      <c r="F6" s="78" t="s">
        <v>6</v>
      </c>
      <c r="G6" s="78" t="s">
        <v>7</v>
      </c>
    </row>
    <row r="7" spans="1:7" s="79" customFormat="1" ht="15">
      <c r="A7" s="80">
        <v>1</v>
      </c>
      <c r="B7" s="81"/>
      <c r="C7" s="81"/>
      <c r="D7" s="81" t="s">
        <v>104</v>
      </c>
      <c r="E7" s="81"/>
      <c r="F7" s="81"/>
      <c r="G7" s="82">
        <f>SUM(G8:G9)</f>
        <v>15585.84</v>
      </c>
    </row>
    <row r="8" spans="1:7" ht="15">
      <c r="A8" s="83" t="s">
        <v>8</v>
      </c>
      <c r="B8" s="84">
        <v>2707</v>
      </c>
      <c r="C8" s="85" t="s">
        <v>35</v>
      </c>
      <c r="D8" s="86" t="s">
        <v>105</v>
      </c>
      <c r="E8" s="87">
        <v>88</v>
      </c>
      <c r="F8" s="144">
        <v>93.53</v>
      </c>
      <c r="G8" s="88">
        <f>ROUND(E8*F8,2)</f>
        <v>8230.64</v>
      </c>
    </row>
    <row r="9" spans="1:7" ht="15">
      <c r="A9" s="83" t="s">
        <v>10</v>
      </c>
      <c r="B9" s="84">
        <v>4069</v>
      </c>
      <c r="C9" s="85" t="s">
        <v>35</v>
      </c>
      <c r="D9" s="86" t="s">
        <v>36</v>
      </c>
      <c r="E9" s="87">
        <v>160</v>
      </c>
      <c r="F9" s="144">
        <v>45.97</v>
      </c>
      <c r="G9" s="88">
        <f aca="true" t="shared" si="0" ref="G9:G51">ROUND(E9*F9,2)</f>
        <v>7355.2</v>
      </c>
    </row>
    <row r="10" spans="1:7" ht="15">
      <c r="A10" s="83"/>
      <c r="B10" s="84"/>
      <c r="C10" s="85"/>
      <c r="D10" s="86"/>
      <c r="E10" s="87"/>
      <c r="F10" s="144"/>
      <c r="G10" s="88"/>
    </row>
    <row r="11" spans="1:7" ht="15">
      <c r="A11" s="90">
        <v>2</v>
      </c>
      <c r="B11" s="91"/>
      <c r="C11" s="91"/>
      <c r="D11" s="91" t="s">
        <v>106</v>
      </c>
      <c r="E11" s="142"/>
      <c r="F11" s="145"/>
      <c r="G11" s="91">
        <f>SUM(G12:G18)</f>
        <v>70129.61</v>
      </c>
    </row>
    <row r="12" spans="1:7" ht="15">
      <c r="A12" s="83" t="s">
        <v>11</v>
      </c>
      <c r="B12" s="92" t="s">
        <v>107</v>
      </c>
      <c r="C12" s="93" t="s">
        <v>33</v>
      </c>
      <c r="D12" s="94" t="s">
        <v>108</v>
      </c>
      <c r="E12" s="95">
        <v>15</v>
      </c>
      <c r="F12" s="144">
        <v>294.11</v>
      </c>
      <c r="G12" s="88">
        <f t="shared" si="0"/>
        <v>4411.65</v>
      </c>
    </row>
    <row r="13" spans="1:7" ht="28.5">
      <c r="A13" s="83" t="s">
        <v>40</v>
      </c>
      <c r="B13" s="92" t="s">
        <v>109</v>
      </c>
      <c r="C13" s="93" t="s">
        <v>3</v>
      </c>
      <c r="D13" s="94" t="s">
        <v>110</v>
      </c>
      <c r="E13" s="95">
        <v>135</v>
      </c>
      <c r="F13" s="144">
        <v>38.65</v>
      </c>
      <c r="G13" s="88">
        <f t="shared" si="0"/>
        <v>5217.75</v>
      </c>
    </row>
    <row r="14" spans="1:7" ht="28.5">
      <c r="A14" s="83" t="s">
        <v>56</v>
      </c>
      <c r="B14" s="92">
        <v>72188</v>
      </c>
      <c r="C14" s="93" t="s">
        <v>33</v>
      </c>
      <c r="D14" s="94" t="s">
        <v>111</v>
      </c>
      <c r="E14" s="95">
        <v>396.82</v>
      </c>
      <c r="F14" s="144">
        <v>138.48</v>
      </c>
      <c r="G14" s="88">
        <f t="shared" si="0"/>
        <v>54951.63</v>
      </c>
    </row>
    <row r="15" spans="1:7" ht="28.5">
      <c r="A15" s="83" t="s">
        <v>53</v>
      </c>
      <c r="B15" s="92">
        <v>90444</v>
      </c>
      <c r="C15" s="93" t="s">
        <v>89</v>
      </c>
      <c r="D15" s="94" t="s">
        <v>112</v>
      </c>
      <c r="E15" s="95">
        <v>260</v>
      </c>
      <c r="F15" s="144">
        <v>18.72</v>
      </c>
      <c r="G15" s="88">
        <f t="shared" si="0"/>
        <v>4867.2</v>
      </c>
    </row>
    <row r="16" spans="1:7" ht="15">
      <c r="A16" s="83" t="s">
        <v>73</v>
      </c>
      <c r="B16" s="96">
        <v>85387</v>
      </c>
      <c r="C16" s="93" t="s">
        <v>95</v>
      </c>
      <c r="D16" s="97" t="s">
        <v>113</v>
      </c>
      <c r="E16" s="95">
        <v>2</v>
      </c>
      <c r="F16" s="144">
        <v>45.62</v>
      </c>
      <c r="G16" s="88">
        <f t="shared" si="0"/>
        <v>91.24</v>
      </c>
    </row>
    <row r="17" spans="1:7" ht="15">
      <c r="A17" s="83" t="s">
        <v>74</v>
      </c>
      <c r="B17" s="98">
        <v>9537</v>
      </c>
      <c r="C17" s="93" t="s">
        <v>33</v>
      </c>
      <c r="D17" s="99" t="s">
        <v>165</v>
      </c>
      <c r="E17" s="95">
        <v>280</v>
      </c>
      <c r="F17" s="144">
        <v>1.95</v>
      </c>
      <c r="G17" s="88">
        <f t="shared" si="0"/>
        <v>546</v>
      </c>
    </row>
    <row r="18" spans="1:7" ht="15">
      <c r="A18" s="83" t="s">
        <v>75</v>
      </c>
      <c r="B18" s="98">
        <v>72897</v>
      </c>
      <c r="C18" s="93" t="s">
        <v>95</v>
      </c>
      <c r="D18" s="99" t="s">
        <v>114</v>
      </c>
      <c r="E18" s="95">
        <v>2</v>
      </c>
      <c r="F18" s="144">
        <v>22.07</v>
      </c>
      <c r="G18" s="88">
        <f t="shared" si="0"/>
        <v>44.14</v>
      </c>
    </row>
    <row r="19" spans="1:7" ht="15">
      <c r="A19" s="83"/>
      <c r="B19" s="92"/>
      <c r="C19" s="100"/>
      <c r="D19" s="94"/>
      <c r="E19" s="100"/>
      <c r="F19" s="144"/>
      <c r="G19" s="88"/>
    </row>
    <row r="20" spans="1:7" ht="30">
      <c r="A20" s="80">
        <v>3</v>
      </c>
      <c r="B20" s="81"/>
      <c r="C20" s="81"/>
      <c r="D20" s="140" t="s">
        <v>115</v>
      </c>
      <c r="E20" s="138"/>
      <c r="F20" s="146"/>
      <c r="G20" s="82">
        <f>SUM(G21:G28,G31)</f>
        <v>12277.5</v>
      </c>
    </row>
    <row r="21" spans="1:7" ht="15">
      <c r="A21" s="83" t="s">
        <v>13</v>
      </c>
      <c r="B21" s="101" t="s">
        <v>116</v>
      </c>
      <c r="C21" s="100" t="s">
        <v>33</v>
      </c>
      <c r="D21" s="102" t="s">
        <v>117</v>
      </c>
      <c r="E21" s="95">
        <v>36</v>
      </c>
      <c r="F21" s="144">
        <v>19.01</v>
      </c>
      <c r="G21" s="88">
        <f t="shared" si="0"/>
        <v>684.36</v>
      </c>
    </row>
    <row r="22" spans="1:7" ht="57">
      <c r="A22" s="83" t="s">
        <v>79</v>
      </c>
      <c r="B22" s="103" t="s">
        <v>118</v>
      </c>
      <c r="C22" s="100" t="s">
        <v>33</v>
      </c>
      <c r="D22" s="104" t="s">
        <v>119</v>
      </c>
      <c r="E22" s="95">
        <v>7.2</v>
      </c>
      <c r="F22" s="144">
        <v>57.31</v>
      </c>
      <c r="G22" s="88">
        <f t="shared" si="0"/>
        <v>412.63</v>
      </c>
    </row>
    <row r="23" spans="1:7" ht="28.5">
      <c r="A23" s="83" t="s">
        <v>80</v>
      </c>
      <c r="B23" s="101">
        <v>5622</v>
      </c>
      <c r="C23" s="100" t="s">
        <v>33</v>
      </c>
      <c r="D23" s="102" t="s">
        <v>120</v>
      </c>
      <c r="E23" s="95">
        <v>36</v>
      </c>
      <c r="F23" s="144">
        <v>4.18</v>
      </c>
      <c r="G23" s="88">
        <f t="shared" si="0"/>
        <v>150.48</v>
      </c>
    </row>
    <row r="24" spans="1:7" ht="57">
      <c r="A24" s="83" t="s">
        <v>81</v>
      </c>
      <c r="B24" s="92">
        <v>84174</v>
      </c>
      <c r="C24" s="100" t="s">
        <v>33</v>
      </c>
      <c r="D24" s="94" t="s">
        <v>121</v>
      </c>
      <c r="E24" s="95">
        <v>24</v>
      </c>
      <c r="F24" s="144">
        <v>58.17</v>
      </c>
      <c r="G24" s="88">
        <f t="shared" si="0"/>
        <v>1396.08</v>
      </c>
    </row>
    <row r="25" spans="1:7" ht="15">
      <c r="A25" s="83" t="s">
        <v>82</v>
      </c>
      <c r="B25" s="96">
        <v>85387</v>
      </c>
      <c r="C25" s="93" t="s">
        <v>95</v>
      </c>
      <c r="D25" s="97" t="s">
        <v>113</v>
      </c>
      <c r="E25" s="95">
        <v>3</v>
      </c>
      <c r="F25" s="144">
        <v>45.62</v>
      </c>
      <c r="G25" s="88">
        <f t="shared" si="0"/>
        <v>136.86</v>
      </c>
    </row>
    <row r="26" spans="1:7" ht="15">
      <c r="A26" s="83" t="s">
        <v>90</v>
      </c>
      <c r="B26" s="98">
        <v>9537</v>
      </c>
      <c r="C26" s="93" t="s">
        <v>33</v>
      </c>
      <c r="D26" s="99" t="s">
        <v>165</v>
      </c>
      <c r="E26" s="95">
        <v>36</v>
      </c>
      <c r="F26" s="144">
        <v>1.95</v>
      </c>
      <c r="G26" s="88">
        <f t="shared" si="0"/>
        <v>70.2</v>
      </c>
    </row>
    <row r="27" spans="1:7" ht="15">
      <c r="A27" s="83" t="s">
        <v>91</v>
      </c>
      <c r="B27" s="98">
        <v>72897</v>
      </c>
      <c r="C27" s="93" t="s">
        <v>95</v>
      </c>
      <c r="D27" s="99" t="s">
        <v>114</v>
      </c>
      <c r="E27" s="95">
        <v>3</v>
      </c>
      <c r="F27" s="144">
        <v>22.07</v>
      </c>
      <c r="G27" s="88">
        <f t="shared" si="0"/>
        <v>66.21</v>
      </c>
    </row>
    <row r="28" spans="1:7" ht="15">
      <c r="A28" s="83" t="s">
        <v>92</v>
      </c>
      <c r="B28" s="105" t="s">
        <v>122</v>
      </c>
      <c r="C28" s="93" t="s">
        <v>3</v>
      </c>
      <c r="D28" s="106" t="s">
        <v>123</v>
      </c>
      <c r="E28" s="107">
        <v>160</v>
      </c>
      <c r="F28" s="144"/>
      <c r="G28" s="88">
        <f>ROUND(SUM(G29:G30)*E28,2)</f>
        <v>5835.2</v>
      </c>
    </row>
    <row r="29" spans="1:7" ht="15">
      <c r="A29" s="108"/>
      <c r="B29" s="109" t="s">
        <v>166</v>
      </c>
      <c r="C29" s="109" t="s">
        <v>125</v>
      </c>
      <c r="D29" s="110" t="s">
        <v>124</v>
      </c>
      <c r="E29" s="111">
        <v>1</v>
      </c>
      <c r="F29" s="147">
        <f>Cotação!D8</f>
        <v>32.788888888888884</v>
      </c>
      <c r="G29" s="112">
        <f t="shared" si="0"/>
        <v>32.79</v>
      </c>
    </row>
    <row r="30" spans="1:7" ht="15">
      <c r="A30" s="108"/>
      <c r="B30" s="113">
        <v>242</v>
      </c>
      <c r="C30" s="114" t="s">
        <v>12</v>
      </c>
      <c r="D30" s="115" t="s">
        <v>126</v>
      </c>
      <c r="E30" s="116">
        <v>0.38</v>
      </c>
      <c r="F30" s="147">
        <v>9.69</v>
      </c>
      <c r="G30" s="112">
        <f t="shared" si="0"/>
        <v>3.68</v>
      </c>
    </row>
    <row r="31" spans="1:7" ht="15">
      <c r="A31" s="83" t="s">
        <v>127</v>
      </c>
      <c r="B31" s="117" t="s">
        <v>122</v>
      </c>
      <c r="C31" s="92" t="s">
        <v>89</v>
      </c>
      <c r="D31" s="118" t="s">
        <v>128</v>
      </c>
      <c r="E31" s="95">
        <v>84</v>
      </c>
      <c r="F31" s="144"/>
      <c r="G31" s="88">
        <f>ROUND(SUM(G32:G34)*E31,2)</f>
        <v>3525.48</v>
      </c>
    </row>
    <row r="32" spans="1:7" ht="15">
      <c r="A32" s="108"/>
      <c r="B32" s="109" t="s">
        <v>166</v>
      </c>
      <c r="C32" s="109" t="s">
        <v>15</v>
      </c>
      <c r="D32" s="110" t="s">
        <v>124</v>
      </c>
      <c r="E32" s="111">
        <v>1</v>
      </c>
      <c r="F32" s="147">
        <f>Cotação!D8</f>
        <v>32.788888888888884</v>
      </c>
      <c r="G32" s="112">
        <f t="shared" si="0"/>
        <v>32.79</v>
      </c>
    </row>
    <row r="33" spans="1:7" ht="15">
      <c r="A33" s="108"/>
      <c r="B33" s="113">
        <v>242</v>
      </c>
      <c r="C33" s="109" t="s">
        <v>12</v>
      </c>
      <c r="D33" s="115" t="s">
        <v>126</v>
      </c>
      <c r="E33" s="111">
        <v>0.3</v>
      </c>
      <c r="F33" s="147">
        <v>9.69</v>
      </c>
      <c r="G33" s="112">
        <f t="shared" si="0"/>
        <v>2.91</v>
      </c>
    </row>
    <row r="34" spans="1:7" ht="15">
      <c r="A34" s="108"/>
      <c r="B34" s="109" t="s">
        <v>129</v>
      </c>
      <c r="C34" s="109" t="s">
        <v>9</v>
      </c>
      <c r="D34" s="110" t="s">
        <v>130</v>
      </c>
      <c r="E34" s="111">
        <v>0.36</v>
      </c>
      <c r="F34" s="147">
        <v>17.42</v>
      </c>
      <c r="G34" s="112">
        <f t="shared" si="0"/>
        <v>6.27</v>
      </c>
    </row>
    <row r="35" spans="1:7" ht="15">
      <c r="A35" s="83"/>
      <c r="B35" s="92"/>
      <c r="C35" s="100"/>
      <c r="D35" s="94"/>
      <c r="E35" s="95"/>
      <c r="F35" s="144"/>
      <c r="G35" s="88"/>
    </row>
    <row r="36" spans="1:7" ht="15">
      <c r="A36" s="80">
        <v>4</v>
      </c>
      <c r="B36" s="81"/>
      <c r="C36" s="81"/>
      <c r="D36" s="140" t="s">
        <v>131</v>
      </c>
      <c r="E36" s="138"/>
      <c r="F36" s="146"/>
      <c r="G36" s="82">
        <f>SUM(G37:G48)</f>
        <v>13332.380000000001</v>
      </c>
    </row>
    <row r="37" spans="1:7" ht="28.5">
      <c r="A37" s="83" t="s">
        <v>16</v>
      </c>
      <c r="B37" s="70">
        <v>84893</v>
      </c>
      <c r="C37" s="71" t="s">
        <v>3</v>
      </c>
      <c r="D37" s="72" t="s">
        <v>132</v>
      </c>
      <c r="E37" s="119">
        <v>30</v>
      </c>
      <c r="F37" s="144">
        <v>81.66</v>
      </c>
      <c r="G37" s="88">
        <f>ROUND(E37*F37,2)</f>
        <v>2449.8</v>
      </c>
    </row>
    <row r="38" spans="1:7" ht="28.5">
      <c r="A38" s="83" t="s">
        <v>76</v>
      </c>
      <c r="B38" s="70">
        <v>36209</v>
      </c>
      <c r="C38" s="71" t="s">
        <v>3</v>
      </c>
      <c r="D38" s="106" t="s">
        <v>133</v>
      </c>
      <c r="E38" s="119">
        <v>4</v>
      </c>
      <c r="F38" s="144">
        <v>352.23</v>
      </c>
      <c r="G38" s="88">
        <f t="shared" si="0"/>
        <v>1408.92</v>
      </c>
    </row>
    <row r="39" spans="1:7" ht="28.5">
      <c r="A39" s="83" t="s">
        <v>83</v>
      </c>
      <c r="B39" s="70">
        <v>36206</v>
      </c>
      <c r="C39" s="71" t="s">
        <v>3</v>
      </c>
      <c r="D39" s="106" t="s">
        <v>134</v>
      </c>
      <c r="E39" s="119">
        <v>12</v>
      </c>
      <c r="F39" s="144">
        <v>167.63</v>
      </c>
      <c r="G39" s="88">
        <f t="shared" si="0"/>
        <v>2011.56</v>
      </c>
    </row>
    <row r="40" spans="1:7" ht="57">
      <c r="A40" s="83" t="s">
        <v>84</v>
      </c>
      <c r="B40" s="92">
        <v>6021</v>
      </c>
      <c r="C40" s="100" t="s">
        <v>33</v>
      </c>
      <c r="D40" s="106" t="s">
        <v>159</v>
      </c>
      <c r="E40" s="119">
        <v>1</v>
      </c>
      <c r="F40" s="89">
        <v>206.72</v>
      </c>
      <c r="G40" s="88">
        <f t="shared" si="0"/>
        <v>206.72</v>
      </c>
    </row>
    <row r="41" spans="1:7" ht="57">
      <c r="A41" s="83" t="s">
        <v>85</v>
      </c>
      <c r="B41" s="92">
        <v>84174</v>
      </c>
      <c r="C41" s="93" t="s">
        <v>33</v>
      </c>
      <c r="D41" s="94" t="s">
        <v>121</v>
      </c>
      <c r="E41" s="95">
        <v>12</v>
      </c>
      <c r="F41" s="144">
        <v>58.17</v>
      </c>
      <c r="G41" s="88">
        <f t="shared" si="0"/>
        <v>698.04</v>
      </c>
    </row>
    <row r="42" spans="1:7" ht="28.5">
      <c r="A42" s="83" t="s">
        <v>93</v>
      </c>
      <c r="B42" s="73">
        <v>84186</v>
      </c>
      <c r="C42" s="74" t="s">
        <v>33</v>
      </c>
      <c r="D42" s="94" t="s">
        <v>135</v>
      </c>
      <c r="E42" s="95">
        <v>12</v>
      </c>
      <c r="F42" s="144">
        <v>55.77</v>
      </c>
      <c r="G42" s="88">
        <f t="shared" si="0"/>
        <v>669.24</v>
      </c>
    </row>
    <row r="43" spans="1:7" ht="28.5">
      <c r="A43" s="83" t="s">
        <v>94</v>
      </c>
      <c r="B43" s="73">
        <v>40729</v>
      </c>
      <c r="C43" s="74" t="s">
        <v>3</v>
      </c>
      <c r="D43" s="106" t="s">
        <v>160</v>
      </c>
      <c r="E43" s="119">
        <v>2</v>
      </c>
      <c r="F43" s="89">
        <v>178.27</v>
      </c>
      <c r="G43" s="88">
        <f t="shared" si="0"/>
        <v>356.54</v>
      </c>
    </row>
    <row r="44" spans="1:7" ht="42.75">
      <c r="A44" s="83" t="s">
        <v>96</v>
      </c>
      <c r="B44" s="70">
        <v>72179</v>
      </c>
      <c r="C44" s="143" t="s">
        <v>33</v>
      </c>
      <c r="D44" s="106" t="s">
        <v>161</v>
      </c>
      <c r="E44" s="119">
        <v>5.4</v>
      </c>
      <c r="F44" s="89">
        <v>46.26</v>
      </c>
      <c r="G44" s="88">
        <f t="shared" si="0"/>
        <v>249.8</v>
      </c>
    </row>
    <row r="45" spans="1:7" ht="15">
      <c r="A45" s="83" t="s">
        <v>97</v>
      </c>
      <c r="B45" s="73">
        <v>85334</v>
      </c>
      <c r="C45" s="143" t="s">
        <v>33</v>
      </c>
      <c r="D45" s="75" t="s">
        <v>136</v>
      </c>
      <c r="E45" s="119">
        <v>48</v>
      </c>
      <c r="F45" s="144">
        <v>12.67</v>
      </c>
      <c r="G45" s="88">
        <f t="shared" si="0"/>
        <v>608.16</v>
      </c>
    </row>
    <row r="46" spans="1:7" ht="15">
      <c r="A46" s="83" t="s">
        <v>98</v>
      </c>
      <c r="B46" s="73">
        <v>72148</v>
      </c>
      <c r="C46" s="143" t="s">
        <v>3</v>
      </c>
      <c r="D46" s="75" t="s">
        <v>137</v>
      </c>
      <c r="E46" s="119">
        <v>32</v>
      </c>
      <c r="F46" s="144">
        <v>37.41</v>
      </c>
      <c r="G46" s="88">
        <f t="shared" si="0"/>
        <v>1197.12</v>
      </c>
    </row>
    <row r="47" spans="1:7" ht="28.5">
      <c r="A47" s="83" t="s">
        <v>99</v>
      </c>
      <c r="B47" s="167">
        <v>72149</v>
      </c>
      <c r="C47" s="143" t="s">
        <v>3</v>
      </c>
      <c r="D47" s="120" t="s">
        <v>138</v>
      </c>
      <c r="E47" s="107">
        <v>32</v>
      </c>
      <c r="F47" s="144">
        <v>40.53</v>
      </c>
      <c r="G47" s="88">
        <f t="shared" si="0"/>
        <v>1296.96</v>
      </c>
    </row>
    <row r="48" spans="1:7" ht="28.5">
      <c r="A48" s="83" t="s">
        <v>140</v>
      </c>
      <c r="B48" s="125">
        <v>72144</v>
      </c>
      <c r="C48" s="143" t="s">
        <v>3</v>
      </c>
      <c r="D48" s="102" t="s">
        <v>139</v>
      </c>
      <c r="E48" s="107">
        <v>32</v>
      </c>
      <c r="F48" s="144">
        <v>68.11</v>
      </c>
      <c r="G48" s="88">
        <f t="shared" si="0"/>
        <v>2179.52</v>
      </c>
    </row>
    <row r="49" spans="1:7" ht="15">
      <c r="A49" s="83" t="s">
        <v>162</v>
      </c>
      <c r="B49" s="96">
        <v>85387</v>
      </c>
      <c r="C49" s="168" t="s">
        <v>95</v>
      </c>
      <c r="D49" s="97" t="s">
        <v>113</v>
      </c>
      <c r="E49" s="95">
        <v>1</v>
      </c>
      <c r="F49" s="144">
        <v>45.62</v>
      </c>
      <c r="G49" s="88">
        <f t="shared" si="0"/>
        <v>45.62</v>
      </c>
    </row>
    <row r="50" spans="1:7" ht="15">
      <c r="A50" s="83" t="s">
        <v>163</v>
      </c>
      <c r="B50" s="98">
        <v>9537</v>
      </c>
      <c r="C50" s="168" t="s">
        <v>33</v>
      </c>
      <c r="D50" s="99" t="s">
        <v>165</v>
      </c>
      <c r="E50" s="95">
        <v>40</v>
      </c>
      <c r="F50" s="144">
        <v>1.95</v>
      </c>
      <c r="G50" s="88">
        <f t="shared" si="0"/>
        <v>78</v>
      </c>
    </row>
    <row r="51" spans="1:7" ht="15">
      <c r="A51" s="83" t="s">
        <v>164</v>
      </c>
      <c r="B51" s="98">
        <v>72897</v>
      </c>
      <c r="C51" s="168" t="s">
        <v>95</v>
      </c>
      <c r="D51" s="99" t="s">
        <v>114</v>
      </c>
      <c r="E51" s="95">
        <v>1</v>
      </c>
      <c r="F51" s="144">
        <v>22.07</v>
      </c>
      <c r="G51" s="88">
        <f t="shared" si="0"/>
        <v>22.07</v>
      </c>
    </row>
    <row r="52" spans="1:7" ht="15">
      <c r="A52" s="83"/>
      <c r="B52" s="121"/>
      <c r="C52" s="122"/>
      <c r="D52" s="123"/>
      <c r="E52" s="124"/>
      <c r="F52" s="89"/>
      <c r="G52" s="88"/>
    </row>
    <row r="53" spans="1:7" ht="30">
      <c r="A53" s="80">
        <v>5</v>
      </c>
      <c r="B53" s="81"/>
      <c r="C53" s="81"/>
      <c r="D53" s="141" t="s">
        <v>141</v>
      </c>
      <c r="E53" s="138"/>
      <c r="F53" s="81"/>
      <c r="G53" s="82">
        <f>SUM(G54)</f>
        <v>15499.35</v>
      </c>
    </row>
    <row r="54" spans="1:7" ht="28.5">
      <c r="A54" s="83" t="s">
        <v>17</v>
      </c>
      <c r="B54" s="125" t="s">
        <v>122</v>
      </c>
      <c r="C54" s="125" t="s">
        <v>3</v>
      </c>
      <c r="D54" s="102" t="s">
        <v>142</v>
      </c>
      <c r="E54" s="107">
        <v>15</v>
      </c>
      <c r="F54" s="89"/>
      <c r="G54" s="88">
        <f>ROUND((SUM(G55:G60))*E54,2)</f>
        <v>15499.35</v>
      </c>
    </row>
    <row r="55" spans="1:7" ht="15">
      <c r="A55" s="134"/>
      <c r="B55" s="135">
        <v>88310</v>
      </c>
      <c r="C55" s="135" t="s">
        <v>12</v>
      </c>
      <c r="D55" s="132" t="s">
        <v>143</v>
      </c>
      <c r="E55" s="133">
        <v>16</v>
      </c>
      <c r="F55" s="212">
        <v>14.74</v>
      </c>
      <c r="G55" s="136">
        <f aca="true" t="shared" si="1" ref="G55:G60">ROUND(E55*F55,2)</f>
        <v>235.84</v>
      </c>
    </row>
    <row r="56" spans="1:7" ht="15">
      <c r="A56" s="134"/>
      <c r="B56" s="135">
        <v>88252</v>
      </c>
      <c r="C56" s="135" t="s">
        <v>12</v>
      </c>
      <c r="D56" s="132" t="s">
        <v>144</v>
      </c>
      <c r="E56" s="133">
        <v>16</v>
      </c>
      <c r="F56" s="212">
        <v>11.1</v>
      </c>
      <c r="G56" s="136">
        <f t="shared" si="1"/>
        <v>177.6</v>
      </c>
    </row>
    <row r="57" spans="1:7" ht="15">
      <c r="A57" s="134"/>
      <c r="B57" s="135">
        <v>7304</v>
      </c>
      <c r="C57" s="135" t="s">
        <v>37</v>
      </c>
      <c r="D57" s="132" t="s">
        <v>145</v>
      </c>
      <c r="E57" s="133">
        <v>10.8</v>
      </c>
      <c r="F57" s="212">
        <v>41.47</v>
      </c>
      <c r="G57" s="136">
        <f t="shared" si="1"/>
        <v>447.88</v>
      </c>
    </row>
    <row r="58" spans="1:7" ht="15">
      <c r="A58" s="134"/>
      <c r="B58" s="135">
        <v>5330</v>
      </c>
      <c r="C58" s="135" t="s">
        <v>37</v>
      </c>
      <c r="D58" s="132" t="s">
        <v>146</v>
      </c>
      <c r="E58" s="133">
        <v>3</v>
      </c>
      <c r="F58" s="212">
        <v>28.69</v>
      </c>
      <c r="G58" s="136">
        <f t="shared" si="1"/>
        <v>86.07</v>
      </c>
    </row>
    <row r="59" spans="1:7" ht="15">
      <c r="A59" s="134"/>
      <c r="B59" s="135">
        <v>12815</v>
      </c>
      <c r="C59" s="135" t="s">
        <v>14</v>
      </c>
      <c r="D59" s="132" t="s">
        <v>147</v>
      </c>
      <c r="E59" s="133">
        <v>5</v>
      </c>
      <c r="F59" s="212">
        <v>7.64</v>
      </c>
      <c r="G59" s="136">
        <f t="shared" si="1"/>
        <v>38.2</v>
      </c>
    </row>
    <row r="60" spans="1:7" ht="15">
      <c r="A60" s="137"/>
      <c r="B60" s="135">
        <v>13</v>
      </c>
      <c r="C60" s="135" t="s">
        <v>34</v>
      </c>
      <c r="D60" s="132" t="s">
        <v>148</v>
      </c>
      <c r="E60" s="133">
        <v>5</v>
      </c>
      <c r="F60" s="212">
        <v>9.54</v>
      </c>
      <c r="G60" s="136">
        <f t="shared" si="1"/>
        <v>47.7</v>
      </c>
    </row>
    <row r="61" spans="1:7" ht="15">
      <c r="A61" s="248"/>
      <c r="B61" s="248"/>
      <c r="C61" s="248"/>
      <c r="D61" s="248"/>
      <c r="E61" s="248"/>
      <c r="F61" s="248"/>
      <c r="G61" s="248"/>
    </row>
    <row r="62" spans="1:7" ht="15" customHeight="1">
      <c r="A62" s="252" t="s">
        <v>102</v>
      </c>
      <c r="B62" s="252"/>
      <c r="C62" s="252"/>
      <c r="D62" s="252"/>
      <c r="E62" s="139"/>
      <c r="F62" s="246">
        <f>G7+G11+G20+G36+G53</f>
        <v>126824.68000000001</v>
      </c>
      <c r="G62" s="246"/>
    </row>
    <row r="63" spans="1:7" ht="15" customHeight="1">
      <c r="A63" s="252" t="s">
        <v>101</v>
      </c>
      <c r="B63" s="252"/>
      <c r="C63" s="252"/>
      <c r="D63" s="252"/>
      <c r="E63" s="157">
        <f>BDI!D18</f>
        <v>0.24610953798357982</v>
      </c>
      <c r="F63" s="246">
        <f>F62*E63</f>
        <v>31212.763399715357</v>
      </c>
      <c r="G63" s="246"/>
    </row>
    <row r="64" spans="1:7" ht="15" customHeight="1">
      <c r="A64" s="252" t="s">
        <v>100</v>
      </c>
      <c r="B64" s="252"/>
      <c r="C64" s="252"/>
      <c r="D64" s="252"/>
      <c r="E64" s="126"/>
      <c r="F64" s="246">
        <f>F62+F63</f>
        <v>158037.44339971535</v>
      </c>
      <c r="G64" s="246"/>
    </row>
    <row r="65" spans="1:7" ht="15">
      <c r="A65" s="162"/>
      <c r="B65" s="162"/>
      <c r="C65" s="163"/>
      <c r="D65" s="164"/>
      <c r="E65" s="165"/>
      <c r="F65" s="166"/>
      <c r="G65" s="166"/>
    </row>
    <row r="66" spans="1:4" ht="14.25">
      <c r="A66" s="127"/>
      <c r="B66" s="127"/>
      <c r="C66" s="128"/>
      <c r="D66" s="160"/>
    </row>
    <row r="67" spans="1:4" ht="14.25">
      <c r="A67" s="127"/>
      <c r="B67" s="127"/>
      <c r="C67" s="128"/>
      <c r="D67" s="160"/>
    </row>
    <row r="68" spans="1:4" ht="14.25">
      <c r="A68" s="127"/>
      <c r="B68" s="127"/>
      <c r="C68" s="128"/>
      <c r="D68" s="160"/>
    </row>
    <row r="69" ht="14.25">
      <c r="D69" s="161"/>
    </row>
    <row r="70" ht="14.25">
      <c r="D70" s="161"/>
    </row>
    <row r="71" ht="14.25">
      <c r="D71" s="161"/>
    </row>
    <row r="72" ht="14.25">
      <c r="D72" s="161"/>
    </row>
    <row r="73" ht="14.25">
      <c r="D73" s="161"/>
    </row>
    <row r="74" ht="14.25">
      <c r="D74" s="161"/>
    </row>
    <row r="75" ht="14.25">
      <c r="D75" s="161"/>
    </row>
  </sheetData>
  <sheetProtection/>
  <mergeCells count="14">
    <mergeCell ref="A63:D63"/>
    <mergeCell ref="A64:D64"/>
    <mergeCell ref="F64:G64"/>
    <mergeCell ref="F63:G63"/>
    <mergeCell ref="A1:G1"/>
    <mergeCell ref="A3:D3"/>
    <mergeCell ref="A4:C4"/>
    <mergeCell ref="F62:G62"/>
    <mergeCell ref="E3:G3"/>
    <mergeCell ref="A61:G61"/>
    <mergeCell ref="A5:G5"/>
    <mergeCell ref="D4:G4"/>
    <mergeCell ref="A2:G2"/>
    <mergeCell ref="A62:D6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100" workbookViewId="0" topLeftCell="A1">
      <selection activeCell="B33" sqref="B33"/>
    </sheetView>
  </sheetViews>
  <sheetFormatPr defaultColWidth="9.140625" defaultRowHeight="15"/>
  <cols>
    <col min="1" max="1" width="10.7109375" style="5" customWidth="1"/>
    <col min="2" max="2" width="63.140625" style="6" customWidth="1"/>
    <col min="3" max="4" width="16.7109375" style="7" customWidth="1"/>
    <col min="5" max="5" width="18.7109375" style="8" customWidth="1"/>
    <col min="6" max="6" width="18.7109375" style="9" customWidth="1"/>
    <col min="7" max="7" width="14.28125" style="6" bestFit="1" customWidth="1"/>
    <col min="8" max="16384" width="9.140625" style="6" customWidth="1"/>
  </cols>
  <sheetData>
    <row r="1" spans="1:6" s="1" customFormat="1" ht="94.5" customHeight="1">
      <c r="A1" s="253"/>
      <c r="B1" s="253"/>
      <c r="C1" s="253"/>
      <c r="D1" s="253"/>
      <c r="E1" s="253"/>
      <c r="F1" s="253"/>
    </row>
    <row r="2" spans="1:6" s="1" customFormat="1" ht="9" customHeight="1">
      <c r="A2" s="253"/>
      <c r="B2" s="253"/>
      <c r="C2" s="253"/>
      <c r="D2" s="253"/>
      <c r="E2" s="253"/>
      <c r="F2" s="253"/>
    </row>
    <row r="3" spans="1:6" s="2" customFormat="1" ht="15.75">
      <c r="A3" s="256" t="s">
        <v>18</v>
      </c>
      <c r="B3" s="256"/>
      <c r="C3" s="256"/>
      <c r="D3" s="256"/>
      <c r="E3" s="256"/>
      <c r="F3" s="256"/>
    </row>
    <row r="4" spans="1:6" s="2" customFormat="1" ht="12.75">
      <c r="A4" s="169" t="str">
        <f>Sintetico!$A$2</f>
        <v>Instituto Federal de Goiás</v>
      </c>
      <c r="B4" s="169"/>
      <c r="C4" s="169"/>
      <c r="D4" s="170"/>
      <c r="E4" s="171"/>
      <c r="F4" s="171"/>
    </row>
    <row r="5" spans="1:6" s="2" customFormat="1" ht="12.75">
      <c r="A5" s="171" t="str">
        <f>Sintetico!$D$4</f>
        <v>Referência de Preços: SINAPI -Goiás - SETEMBRO / 2016</v>
      </c>
      <c r="B5" s="169"/>
      <c r="C5" s="169"/>
      <c r="D5" s="171"/>
      <c r="E5" s="171"/>
      <c r="F5" s="171"/>
    </row>
    <row r="6" spans="1:6" s="2" customFormat="1" ht="12.75">
      <c r="A6" s="169" t="str">
        <f>Sintetico!$A$3</f>
        <v>Empreendimento: Campus Luziânia - Acessibilidade</v>
      </c>
      <c r="B6" s="169"/>
      <c r="C6" s="169"/>
      <c r="D6" s="172" t="str">
        <f>Sintetico!A4</f>
        <v>Engº Civil Ricardo de Alcântara Ferreira  - CREA 4861/D-GO</v>
      </c>
      <c r="E6" s="173"/>
      <c r="F6" s="173"/>
    </row>
    <row r="7" spans="1:6" s="2" customFormat="1" ht="15" customHeight="1">
      <c r="A7" s="174"/>
      <c r="B7" s="174"/>
      <c r="C7" s="175"/>
      <c r="D7" s="175"/>
      <c r="E7" s="175"/>
      <c r="F7" s="175"/>
    </row>
    <row r="8" spans="1:6" s="2" customFormat="1" ht="15" customHeight="1">
      <c r="A8" s="176" t="s">
        <v>19</v>
      </c>
      <c r="B8" s="176"/>
      <c r="C8" s="177"/>
      <c r="D8" s="177"/>
      <c r="E8" s="177"/>
      <c r="F8" s="177"/>
    </row>
    <row r="9" spans="1:6" s="2" customFormat="1" ht="12.75" customHeight="1">
      <c r="A9" s="257" t="s">
        <v>1</v>
      </c>
      <c r="B9" s="258" t="s">
        <v>20</v>
      </c>
      <c r="C9" s="255" t="s">
        <v>21</v>
      </c>
      <c r="D9" s="255" t="s">
        <v>22</v>
      </c>
      <c r="E9" s="178" t="s">
        <v>23</v>
      </c>
      <c r="F9" s="255" t="s">
        <v>24</v>
      </c>
    </row>
    <row r="10" spans="1:6" s="2" customFormat="1" ht="12.75">
      <c r="A10" s="257"/>
      <c r="B10" s="258"/>
      <c r="C10" s="255"/>
      <c r="D10" s="255"/>
      <c r="E10" s="179">
        <f>A17</f>
        <v>0.24610953798357982</v>
      </c>
      <c r="F10" s="255"/>
    </row>
    <row r="11" spans="1:7" s="3" customFormat="1" ht="12.75">
      <c r="A11" s="180">
        <v>1</v>
      </c>
      <c r="B11" s="181" t="str">
        <f>VLOOKUP(A11,Sintetico!$A:$G,4,FALSE)</f>
        <v>ADMINISTRAÇÃO DE OBRA</v>
      </c>
      <c r="C11" s="181">
        <f>VLOOKUP(A11,Sintetico!A:G,7,FALSE)</f>
        <v>15585.84</v>
      </c>
      <c r="D11" s="182">
        <f>C11/$C$16</f>
        <v>0.12289279972951636</v>
      </c>
      <c r="E11" s="190">
        <f>C11*$E$10</f>
        <v>3835.823881485998</v>
      </c>
      <c r="F11" s="191">
        <f>C11+E11</f>
        <v>19421.663881485998</v>
      </c>
      <c r="G11" s="56"/>
    </row>
    <row r="12" spans="1:7" s="3" customFormat="1" ht="12.75">
      <c r="A12" s="180">
        <v>2</v>
      </c>
      <c r="B12" s="181" t="str">
        <f>VLOOKUP(A12,Sintetico!$A:$G,4,FALSE)</f>
        <v>SINALIZAÇÃO TATIL E VISUAL</v>
      </c>
      <c r="C12" s="181">
        <f>VLOOKUP(A12,Sintetico!A:G,7,FALSE)</f>
        <v>70129.61</v>
      </c>
      <c r="D12" s="182">
        <f>C12/$C$16</f>
        <v>0.5529650064955811</v>
      </c>
      <c r="E12" s="190">
        <f>C12*$E$10</f>
        <v>17259.56591606864</v>
      </c>
      <c r="F12" s="191">
        <f>C12+E12</f>
        <v>87389.17591606863</v>
      </c>
      <c r="G12" s="57"/>
    </row>
    <row r="13" spans="1:7" s="3" customFormat="1" ht="21.75">
      <c r="A13" s="180">
        <v>3</v>
      </c>
      <c r="B13" s="183" t="str">
        <f>VLOOKUP(A13,Sintetico!$A:$G,4,FALSE)</f>
        <v>ACESSOS E CIRCULAÇÃO (REBAIXAMENTO DE CALÇADAS) E ANTEDERRAPANTE DEGRAUS</v>
      </c>
      <c r="C13" s="181">
        <f>VLOOKUP(A13,Sintetico!A:G,7,FALSE)</f>
        <v>12277.5</v>
      </c>
      <c r="D13" s="182">
        <f>C13/$C$16</f>
        <v>0.09680686755921639</v>
      </c>
      <c r="E13" s="190">
        <f>C13*$E$10</f>
        <v>3021.6098525934012</v>
      </c>
      <c r="F13" s="191">
        <f>C13+E13</f>
        <v>15299.109852593401</v>
      </c>
      <c r="G13" s="57"/>
    </row>
    <row r="14" spans="1:7" s="3" customFormat="1" ht="12.75">
      <c r="A14" s="180">
        <v>4</v>
      </c>
      <c r="B14" s="181" t="str">
        <f>VLOOKUP(A14,Sintetico!$A:$G,4,FALSE)</f>
        <v>ADAPTAÇÃO DE BANHEIROS PARA PNE POR UNIDADE</v>
      </c>
      <c r="C14" s="181">
        <f>VLOOKUP(A14,Sintetico!A:G,7,FALSE)</f>
        <v>13332.380000000001</v>
      </c>
      <c r="D14" s="182">
        <f>C14/$C$16</f>
        <v>0.10512449154218248</v>
      </c>
      <c r="E14" s="190">
        <f>C14*$E$10</f>
        <v>3281.22588202152</v>
      </c>
      <c r="F14" s="191">
        <f>C14+E14</f>
        <v>16613.605882021522</v>
      </c>
      <c r="G14" s="57"/>
    </row>
    <row r="15" spans="1:7" s="3" customFormat="1" ht="12.75">
      <c r="A15" s="180">
        <v>5</v>
      </c>
      <c r="B15" s="181" t="str">
        <f>VLOOKUP(A15,Sintetico!$A:$G,4,FALSE)</f>
        <v>ESTACIONAMENTO / DEMARCAÇÃO DE VAGA PNE E IDOSO POR UNIDADE</v>
      </c>
      <c r="C15" s="181">
        <f>VLOOKUP(A15,Sintetico!A:G,7,FALSE)</f>
        <v>15499.35</v>
      </c>
      <c r="D15" s="182">
        <f>C15/$C$16</f>
        <v>0.1222108346735036</v>
      </c>
      <c r="E15" s="190">
        <f>C15*$E$10</f>
        <v>3814.537867545798</v>
      </c>
      <c r="F15" s="191">
        <f>C15+E15</f>
        <v>19313.887867545796</v>
      </c>
      <c r="G15" s="57"/>
    </row>
    <row r="16" spans="1:6" s="4" customFormat="1" ht="12.75">
      <c r="A16" s="184"/>
      <c r="B16" s="185" t="s">
        <v>26</v>
      </c>
      <c r="C16" s="189">
        <f>SUM(C11:C15)</f>
        <v>126824.68000000001</v>
      </c>
      <c r="D16" s="187">
        <f>SUM(D11:D15)</f>
        <v>1</v>
      </c>
      <c r="E16" s="189">
        <f>SUM(E11:E15)</f>
        <v>31212.76339971536</v>
      </c>
      <c r="F16" s="189">
        <f>SUM(F11:F15)</f>
        <v>158037.44339971535</v>
      </c>
    </row>
    <row r="17" spans="1:6" s="4" customFormat="1" ht="12.75">
      <c r="A17" s="187">
        <f>Sintetico!E63</f>
        <v>0.24610953798357982</v>
      </c>
      <c r="B17" s="185" t="s">
        <v>70</v>
      </c>
      <c r="C17" s="189">
        <f>C16*$E$10</f>
        <v>31212.763399715357</v>
      </c>
      <c r="D17" s="188"/>
      <c r="E17" s="186"/>
      <c r="F17" s="186"/>
    </row>
    <row r="18" spans="1:6" s="4" customFormat="1" ht="12.75">
      <c r="A18" s="184"/>
      <c r="B18" s="185" t="s">
        <v>25</v>
      </c>
      <c r="C18" s="189">
        <f>SUM(C16:C17)</f>
        <v>158037.44339971535</v>
      </c>
      <c r="D18" s="188"/>
      <c r="E18" s="186"/>
      <c r="F18" s="186"/>
    </row>
    <row r="19" spans="1:7" ht="11.25">
      <c r="A19" s="58"/>
      <c r="B19" s="59"/>
      <c r="C19" s="60"/>
      <c r="D19" s="60"/>
      <c r="E19" s="61"/>
      <c r="F19" s="62"/>
      <c r="G19" s="10"/>
    </row>
    <row r="20" spans="1:7" ht="11.25">
      <c r="A20" s="58"/>
      <c r="B20" s="59"/>
      <c r="C20" s="60"/>
      <c r="D20" s="60"/>
      <c r="E20" s="61"/>
      <c r="F20" s="62"/>
      <c r="G20" s="10"/>
    </row>
    <row r="21" spans="1:7" ht="11.25">
      <c r="A21" s="58"/>
      <c r="B21" s="59"/>
      <c r="C21" s="60"/>
      <c r="D21" s="60"/>
      <c r="E21" s="61"/>
      <c r="F21" s="62"/>
      <c r="G21" s="10"/>
    </row>
    <row r="22" spans="1:7" ht="11.25">
      <c r="A22" s="58"/>
      <c r="B22" s="59"/>
      <c r="C22" s="60"/>
      <c r="D22" s="60"/>
      <c r="E22" s="61"/>
      <c r="F22" s="62"/>
      <c r="G22" s="10"/>
    </row>
    <row r="23" spans="1:7" ht="11.25">
      <c r="A23" s="58"/>
      <c r="B23" s="59"/>
      <c r="C23" s="60"/>
      <c r="D23" s="60"/>
      <c r="E23" s="61"/>
      <c r="F23" s="62"/>
      <c r="G23" s="10"/>
    </row>
    <row r="24" spans="1:6" ht="12">
      <c r="A24" s="15"/>
      <c r="C24" s="6"/>
      <c r="D24" s="6"/>
      <c r="E24" s="6"/>
      <c r="F24" s="66"/>
    </row>
    <row r="25" spans="1:6" ht="12">
      <c r="A25" s="15"/>
      <c r="B25" s="254" t="s">
        <v>77</v>
      </c>
      <c r="C25" s="254"/>
      <c r="D25" s="254"/>
      <c r="E25" s="254"/>
      <c r="F25" s="67"/>
    </row>
    <row r="26" spans="1:6" ht="12">
      <c r="A26" s="15"/>
      <c r="B26" s="254" t="str">
        <f>BDI!B33</f>
        <v>Engº Civil Ricardo de Alcântara Ferreira</v>
      </c>
      <c r="C26" s="254"/>
      <c r="D26" s="254"/>
      <c r="E26" s="254"/>
      <c r="F26" s="18"/>
    </row>
    <row r="27" spans="2:5" ht="12">
      <c r="B27" s="254" t="str">
        <f>BDI!B34</f>
        <v>CREA 4861/D-GO</v>
      </c>
      <c r="C27" s="254"/>
      <c r="D27" s="254"/>
      <c r="E27" s="254"/>
    </row>
  </sheetData>
  <sheetProtection/>
  <mergeCells count="10">
    <mergeCell ref="A1:F2"/>
    <mergeCell ref="B25:E25"/>
    <mergeCell ref="B26:E26"/>
    <mergeCell ref="B27:E27"/>
    <mergeCell ref="D9:D10"/>
    <mergeCell ref="F9:F10"/>
    <mergeCell ref="A3:F3"/>
    <mergeCell ref="A9:A10"/>
    <mergeCell ref="B9:B10"/>
    <mergeCell ref="C9:C10"/>
  </mergeCells>
  <printOptions horizontalCentered="1"/>
  <pageMargins left="0.5118110236220472" right="0.5118110236220472" top="1.1811023622047245" bottom="0.7874015748031497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85" zoomScaleNormal="85" zoomScaleSheetLayoutView="90" workbookViewId="0" topLeftCell="A1">
      <selection activeCell="C39" sqref="C39"/>
    </sheetView>
  </sheetViews>
  <sheetFormatPr defaultColWidth="9.140625" defaultRowHeight="15"/>
  <cols>
    <col min="1" max="1" width="8.7109375" style="5" customWidth="1"/>
    <col min="2" max="2" width="40.7109375" style="6" customWidth="1"/>
    <col min="3" max="3" width="16.00390625" style="12" bestFit="1" customWidth="1"/>
    <col min="4" max="4" width="17.8515625" style="8" bestFit="1" customWidth="1"/>
    <col min="5" max="5" width="12.7109375" style="14" customWidth="1"/>
    <col min="6" max="7" width="12.7109375" style="6" customWidth="1"/>
    <col min="8" max="16384" width="9.140625" style="6" customWidth="1"/>
  </cols>
  <sheetData>
    <row r="1" spans="1:7" ht="101.25" customHeight="1">
      <c r="A1" s="275"/>
      <c r="B1" s="275"/>
      <c r="C1" s="275"/>
      <c r="D1" s="275"/>
      <c r="E1" s="275"/>
      <c r="F1" s="275"/>
      <c r="G1" s="275"/>
    </row>
    <row r="2" spans="1:7" ht="7.5" customHeight="1">
      <c r="A2" s="275"/>
      <c r="B2" s="275"/>
      <c r="C2" s="275"/>
      <c r="D2" s="275"/>
      <c r="E2" s="275"/>
      <c r="F2" s="275"/>
      <c r="G2" s="275"/>
    </row>
    <row r="3" spans="1:7" s="13" customFormat="1" ht="18" customHeight="1">
      <c r="A3" s="256" t="s">
        <v>27</v>
      </c>
      <c r="B3" s="256"/>
      <c r="C3" s="256"/>
      <c r="D3" s="256"/>
      <c r="E3" s="256"/>
      <c r="F3" s="256"/>
      <c r="G3" s="256"/>
    </row>
    <row r="4" spans="1:7" s="2" customFormat="1" ht="18" customHeight="1">
      <c r="A4" s="259" t="str">
        <f>Sintetico!A2</f>
        <v>Instituto Federal de Goiás</v>
      </c>
      <c r="B4" s="259"/>
      <c r="C4" s="259"/>
      <c r="D4" s="174" t="s">
        <v>32</v>
      </c>
      <c r="E4" s="260">
        <v>10936.56</v>
      </c>
      <c r="F4" s="260"/>
      <c r="G4" s="260"/>
    </row>
    <row r="5" spans="1:7" s="2" customFormat="1" ht="18" customHeight="1">
      <c r="A5" s="259" t="str">
        <f>Sintetico!A3</f>
        <v>Empreendimento: Campus Luziânia - Acessibilidade</v>
      </c>
      <c r="B5" s="259"/>
      <c r="C5" s="259"/>
      <c r="D5" s="192" t="s">
        <v>72</v>
      </c>
      <c r="E5" s="279">
        <f>D21/E4</f>
        <v>14.450379589168382</v>
      </c>
      <c r="F5" s="279"/>
      <c r="G5" s="279"/>
    </row>
    <row r="6" spans="1:7" s="2" customFormat="1" ht="18" customHeight="1">
      <c r="A6" s="259" t="s">
        <v>88</v>
      </c>
      <c r="B6" s="259"/>
      <c r="C6" s="259"/>
      <c r="D6" s="259"/>
      <c r="E6" s="259"/>
      <c r="F6" s="259"/>
      <c r="G6" s="259"/>
    </row>
    <row r="7" spans="1:7" s="2" customFormat="1" ht="18" customHeight="1">
      <c r="A7" s="276"/>
      <c r="B7" s="276"/>
      <c r="C7" s="276"/>
      <c r="D7" s="276"/>
      <c r="E7" s="276"/>
      <c r="F7" s="276"/>
      <c r="G7" s="276"/>
    </row>
    <row r="8" spans="1:7" s="2" customFormat="1" ht="18" customHeight="1">
      <c r="A8" s="269" t="s">
        <v>1</v>
      </c>
      <c r="B8" s="270" t="s">
        <v>20</v>
      </c>
      <c r="C8" s="268" t="s">
        <v>28</v>
      </c>
      <c r="D8" s="271" t="s">
        <v>29</v>
      </c>
      <c r="E8" s="265" t="s">
        <v>149</v>
      </c>
      <c r="F8" s="265"/>
      <c r="G8" s="265"/>
    </row>
    <row r="9" spans="1:7" s="2" customFormat="1" ht="18" customHeight="1">
      <c r="A9" s="269"/>
      <c r="B9" s="270"/>
      <c r="C9" s="268"/>
      <c r="D9" s="271"/>
      <c r="E9" s="193" t="s">
        <v>38</v>
      </c>
      <c r="F9" s="193" t="s">
        <v>86</v>
      </c>
      <c r="G9" s="193" t="s">
        <v>87</v>
      </c>
    </row>
    <row r="10" spans="1:7" s="2" customFormat="1" ht="15" customHeight="1">
      <c r="A10" s="274" t="s">
        <v>42</v>
      </c>
      <c r="B10" s="274"/>
      <c r="C10" s="274"/>
      <c r="D10" s="274"/>
      <c r="E10" s="274"/>
      <c r="F10" s="274"/>
      <c r="G10" s="274"/>
    </row>
    <row r="11" spans="1:7" s="2" customFormat="1" ht="15" customHeight="1">
      <c r="A11" s="264">
        <v>1</v>
      </c>
      <c r="B11" s="267" t="str">
        <f>VLOOKUP(A11,Resumo!$A$11:$F$19,2,FALSE)</f>
        <v>ADMINISTRAÇÃO DE OBRA</v>
      </c>
      <c r="C11" s="262">
        <f>VLOOKUP(A11,Resumo!A:F,4,FALSE)</f>
        <v>0.12289279972951636</v>
      </c>
      <c r="D11" s="261">
        <f>VLOOKUP(A11,Resumo!$A$11:$F$15,6,FALSE)</f>
        <v>19421.663881485998</v>
      </c>
      <c r="E11" s="194">
        <v>0.25</v>
      </c>
      <c r="F11" s="194">
        <v>0.5</v>
      </c>
      <c r="G11" s="194">
        <v>0.25</v>
      </c>
    </row>
    <row r="12" spans="1:7" s="2" customFormat="1" ht="15" customHeight="1">
      <c r="A12" s="264"/>
      <c r="B12" s="267"/>
      <c r="C12" s="263"/>
      <c r="D12" s="261"/>
      <c r="E12" s="195">
        <f>$D11*E11</f>
        <v>4855.4159703714995</v>
      </c>
      <c r="F12" s="195">
        <f>$D11*F11</f>
        <v>9710.831940742999</v>
      </c>
      <c r="G12" s="195">
        <f>$D11*G11</f>
        <v>4855.4159703714995</v>
      </c>
    </row>
    <row r="13" spans="1:7" s="17" customFormat="1" ht="15" customHeight="1">
      <c r="A13" s="264">
        <v>2</v>
      </c>
      <c r="B13" s="267" t="str">
        <f>VLOOKUP(A13,Resumo!$A$11:$F$19,2,FALSE)</f>
        <v>SINALIZAÇÃO TATIL E VISUAL</v>
      </c>
      <c r="C13" s="262">
        <f>VLOOKUP(A13,Resumo!A:F,4,FALSE)</f>
        <v>0.5529650064955811</v>
      </c>
      <c r="D13" s="261">
        <f>VLOOKUP(A13,Resumo!$A$11:$F$15,6,FALSE)</f>
        <v>87389.17591606863</v>
      </c>
      <c r="E13" s="194">
        <v>0.25</v>
      </c>
      <c r="F13" s="194">
        <v>0.25</v>
      </c>
      <c r="G13" s="194">
        <v>0.5</v>
      </c>
    </row>
    <row r="14" spans="1:7" s="17" customFormat="1" ht="15" customHeight="1">
      <c r="A14" s="264"/>
      <c r="B14" s="267"/>
      <c r="C14" s="263"/>
      <c r="D14" s="261"/>
      <c r="E14" s="195">
        <f>$D13*E13</f>
        <v>21847.29397901716</v>
      </c>
      <c r="F14" s="195">
        <f>$D13*F13</f>
        <v>21847.29397901716</v>
      </c>
      <c r="G14" s="195">
        <f>$D13*G13</f>
        <v>43694.58795803432</v>
      </c>
    </row>
    <row r="15" spans="1:7" s="17" customFormat="1" ht="15" customHeight="1">
      <c r="A15" s="264">
        <v>3</v>
      </c>
      <c r="B15" s="267" t="str">
        <f>VLOOKUP(A15,Resumo!$A$11:$F$19,2,FALSE)</f>
        <v>ACESSOS E CIRCULAÇÃO (REBAIXAMENTO DE CALÇADAS) E ANTEDERRAPANTE DEGRAUS</v>
      </c>
      <c r="C15" s="262">
        <f>VLOOKUP(A15,Resumo!A:F,4,FALSE)</f>
        <v>0.09680686755921639</v>
      </c>
      <c r="D15" s="261">
        <f>VLOOKUP(A15,Resumo!$A$11:$F$15,6,FALSE)</f>
        <v>15299.109852593401</v>
      </c>
      <c r="E15" s="194"/>
      <c r="F15" s="194">
        <v>0.25</v>
      </c>
      <c r="G15" s="194">
        <v>0.75</v>
      </c>
    </row>
    <row r="16" spans="1:7" s="17" customFormat="1" ht="15" customHeight="1">
      <c r="A16" s="264"/>
      <c r="B16" s="267"/>
      <c r="C16" s="263"/>
      <c r="D16" s="261"/>
      <c r="E16" s="195">
        <f>$D15*E15</f>
        <v>0</v>
      </c>
      <c r="F16" s="195">
        <f>$D15*F15</f>
        <v>3824.7774631483503</v>
      </c>
      <c r="G16" s="195">
        <f>$D15*G15</f>
        <v>11474.332389445051</v>
      </c>
    </row>
    <row r="17" spans="1:7" s="17" customFormat="1" ht="15" customHeight="1">
      <c r="A17" s="264">
        <v>4</v>
      </c>
      <c r="B17" s="267" t="str">
        <f>VLOOKUP(A17,Resumo!$A$11:$F$19,2,FALSE)</f>
        <v>ADAPTAÇÃO DE BANHEIROS PARA PNE POR UNIDADE</v>
      </c>
      <c r="C17" s="262">
        <f>VLOOKUP(A17,Resumo!A:F,4,FALSE)</f>
        <v>0.10512449154218248</v>
      </c>
      <c r="D17" s="261">
        <f>VLOOKUP(A17,Resumo!$A$11:$F$15,6,FALSE)</f>
        <v>16613.605882021522</v>
      </c>
      <c r="E17" s="194"/>
      <c r="F17" s="194">
        <v>0.25</v>
      </c>
      <c r="G17" s="194">
        <v>0.75</v>
      </c>
    </row>
    <row r="18" spans="1:7" s="17" customFormat="1" ht="15" customHeight="1">
      <c r="A18" s="264"/>
      <c r="B18" s="267"/>
      <c r="C18" s="263"/>
      <c r="D18" s="261"/>
      <c r="E18" s="195">
        <f>$D17*E17</f>
        <v>0</v>
      </c>
      <c r="F18" s="195">
        <f>$D17*F17</f>
        <v>4153.4014705053805</v>
      </c>
      <c r="G18" s="195">
        <f>$D17*G17</f>
        <v>12460.20441151614</v>
      </c>
    </row>
    <row r="19" spans="1:7" s="17" customFormat="1" ht="15" customHeight="1">
      <c r="A19" s="264">
        <v>5</v>
      </c>
      <c r="B19" s="267" t="str">
        <f>VLOOKUP(A19,Resumo!$A$11:$F$19,2,FALSE)</f>
        <v>ESTACIONAMENTO / DEMARCAÇÃO DE VAGA PNE E IDOSO POR UNIDADE</v>
      </c>
      <c r="C19" s="262">
        <f>VLOOKUP(A19,Resumo!A:F,4,FALSE)</f>
        <v>0.1222108346735036</v>
      </c>
      <c r="D19" s="261">
        <f>VLOOKUP(A19,Resumo!$A$11:$F$15,6,FALSE)</f>
        <v>19313.887867545796</v>
      </c>
      <c r="E19" s="194"/>
      <c r="F19" s="194">
        <v>0.5</v>
      </c>
      <c r="G19" s="194">
        <v>0.5</v>
      </c>
    </row>
    <row r="20" spans="1:7" s="17" customFormat="1" ht="15" customHeight="1">
      <c r="A20" s="264"/>
      <c r="B20" s="267"/>
      <c r="C20" s="263"/>
      <c r="D20" s="261"/>
      <c r="E20" s="195">
        <f>$D19*E19</f>
        <v>0</v>
      </c>
      <c r="F20" s="195">
        <f>$D19*F19</f>
        <v>9656.943933772898</v>
      </c>
      <c r="G20" s="195">
        <f>$D19*G19</f>
        <v>9656.943933772898</v>
      </c>
    </row>
    <row r="21" spans="1:8" s="20" customFormat="1" ht="15" customHeight="1">
      <c r="A21" s="266" t="s">
        <v>43</v>
      </c>
      <c r="B21" s="266"/>
      <c r="C21" s="196">
        <f>SUM(C11:C20)</f>
        <v>1</v>
      </c>
      <c r="D21" s="197">
        <f>SUM(D11:D20)</f>
        <v>158037.44339971535</v>
      </c>
      <c r="E21" s="198">
        <f>SUMIF(E11:E20,"&gt;1")</f>
        <v>26702.709949388656</v>
      </c>
      <c r="F21" s="198">
        <f>SUMIF(F11:F20,"&gt;1")</f>
        <v>49193.248787186785</v>
      </c>
      <c r="G21" s="198">
        <f>SUMIF(G11:G20,"&gt;1")</f>
        <v>82141.4846631399</v>
      </c>
      <c r="H21" s="17"/>
    </row>
    <row r="22" spans="1:8" s="20" customFormat="1" ht="15" customHeight="1">
      <c r="A22" s="266" t="s">
        <v>30</v>
      </c>
      <c r="B22" s="266"/>
      <c r="C22" s="199"/>
      <c r="D22" s="200"/>
      <c r="E22" s="198">
        <f>E21</f>
        <v>26702.709949388656</v>
      </c>
      <c r="F22" s="198">
        <f>F21+E22</f>
        <v>75895.95873657544</v>
      </c>
      <c r="G22" s="198">
        <f>G21+F22</f>
        <v>158037.44339971535</v>
      </c>
      <c r="H22" s="17"/>
    </row>
    <row r="23" spans="1:8" s="20" customFormat="1" ht="15" customHeight="1">
      <c r="A23" s="266" t="s">
        <v>44</v>
      </c>
      <c r="B23" s="266"/>
      <c r="C23" s="199"/>
      <c r="D23" s="200"/>
      <c r="E23" s="201">
        <f>E21/$D$21</f>
        <v>0.16896445155627438</v>
      </c>
      <c r="F23" s="201">
        <f>F21/$D$21</f>
        <v>0.311275908600755</v>
      </c>
      <c r="G23" s="201">
        <f>G21/$D$21</f>
        <v>0.5197596398429706</v>
      </c>
      <c r="H23" s="17"/>
    </row>
    <row r="24" spans="1:8" s="20" customFormat="1" ht="15" customHeight="1">
      <c r="A24" s="266" t="s">
        <v>45</v>
      </c>
      <c r="B24" s="266"/>
      <c r="C24" s="199"/>
      <c r="D24" s="200"/>
      <c r="E24" s="201">
        <f>E23</f>
        <v>0.16896445155627438</v>
      </c>
      <c r="F24" s="201">
        <f>F23+E24</f>
        <v>0.48024036015702937</v>
      </c>
      <c r="G24" s="201">
        <f>G23+F24</f>
        <v>1</v>
      </c>
      <c r="H24" s="11"/>
    </row>
    <row r="25" spans="1:8" s="17" customFormat="1" ht="18" customHeight="1">
      <c r="A25" s="16"/>
      <c r="B25" s="16"/>
      <c r="C25" s="16"/>
      <c r="D25" s="16"/>
      <c r="E25" s="19"/>
      <c r="H25" s="11"/>
    </row>
    <row r="26" spans="1:8" s="17" customFormat="1" ht="18" customHeight="1">
      <c r="A26" s="16"/>
      <c r="B26" s="16"/>
      <c r="C26" s="16"/>
      <c r="D26" s="16"/>
      <c r="E26" s="19"/>
      <c r="H26" s="11"/>
    </row>
    <row r="27" spans="1:8" s="17" customFormat="1" ht="18" customHeight="1">
      <c r="A27" s="16"/>
      <c r="B27" s="16"/>
      <c r="C27" s="16"/>
      <c r="D27" s="16"/>
      <c r="E27" s="19"/>
      <c r="H27" s="11"/>
    </row>
    <row r="28" spans="6:8" ht="12.75">
      <c r="F28" s="11"/>
      <c r="G28" s="11"/>
      <c r="H28" s="11"/>
    </row>
    <row r="30" spans="2:7" ht="12.75" customHeight="1">
      <c r="B30" s="273" t="s">
        <v>31</v>
      </c>
      <c r="C30" s="273"/>
      <c r="D30" s="273"/>
      <c r="E30" s="273"/>
      <c r="F30" s="273"/>
      <c r="G30" s="273"/>
    </row>
    <row r="31" spans="2:7" ht="15" customHeight="1">
      <c r="B31" s="272" t="str">
        <f>Resumo!B26</f>
        <v>Engº Civil Ricardo de Alcântara Ferreira</v>
      </c>
      <c r="C31" s="272"/>
      <c r="D31" s="272"/>
      <c r="E31" s="272"/>
      <c r="F31" s="272"/>
      <c r="G31" s="272"/>
    </row>
    <row r="32" spans="2:7" ht="15" customHeight="1">
      <c r="B32" s="272" t="str">
        <f>Resumo!B27</f>
        <v>CREA 4861/D-GO</v>
      </c>
      <c r="C32" s="272"/>
      <c r="D32" s="272"/>
      <c r="E32" s="272"/>
      <c r="F32" s="272"/>
      <c r="G32" s="272"/>
    </row>
  </sheetData>
  <sheetProtection/>
  <mergeCells count="42">
    <mergeCell ref="B17:B18"/>
    <mergeCell ref="A1:G2"/>
    <mergeCell ref="A7:G7"/>
    <mergeCell ref="B15:B16"/>
    <mergeCell ref="C13:C14"/>
    <mergeCell ref="C19:C20"/>
    <mergeCell ref="B31:G31"/>
    <mergeCell ref="B32:G32"/>
    <mergeCell ref="B19:B20"/>
    <mergeCell ref="C17:C18"/>
    <mergeCell ref="A22:B22"/>
    <mergeCell ref="A19:A20"/>
    <mergeCell ref="B30:G30"/>
    <mergeCell ref="A21:B21"/>
    <mergeCell ref="A24:B24"/>
    <mergeCell ref="D19:D20"/>
    <mergeCell ref="A23:B23"/>
    <mergeCell ref="B13:B14"/>
    <mergeCell ref="C8:C9"/>
    <mergeCell ref="A15:A16"/>
    <mergeCell ref="D17:D18"/>
    <mergeCell ref="B11:B12"/>
    <mergeCell ref="C11:C12"/>
    <mergeCell ref="A8:A9"/>
    <mergeCell ref="B8:B9"/>
    <mergeCell ref="C15:C16"/>
    <mergeCell ref="A11:A12"/>
    <mergeCell ref="E8:G8"/>
    <mergeCell ref="A17:A18"/>
    <mergeCell ref="D13:D14"/>
    <mergeCell ref="A6:G6"/>
    <mergeCell ref="D15:D16"/>
    <mergeCell ref="D8:D9"/>
    <mergeCell ref="A13:A14"/>
    <mergeCell ref="A10:G10"/>
    <mergeCell ref="A3:G3"/>
    <mergeCell ref="A5:C5"/>
    <mergeCell ref="A4:C4"/>
    <mergeCell ref="E5:G5"/>
    <mergeCell ref="E4:G4"/>
    <mergeCell ref="D11:D12"/>
  </mergeCells>
  <conditionalFormatting sqref="E14:G14 E16:G16 E12:G12 E18:G18 E20:G20">
    <cfRule type="cellIs" priority="12" dxfId="0" operator="greaterThan" stopIfTrue="1">
      <formula>0</formula>
    </cfRule>
  </conditionalFormatting>
  <printOptions horizontalCentered="1"/>
  <pageMargins left="0.3937007874015748" right="0.5118110236220472" top="1.1811023622047245" bottom="0.7874015748031497" header="0.31496062992125984" footer="0.31496062992125984"/>
  <pageSetup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40.00390625" style="0" customWidth="1"/>
    <col min="2" max="2" width="37.8515625" style="0" customWidth="1"/>
    <col min="4" max="4" width="19.28125" style="0" customWidth="1"/>
  </cols>
  <sheetData>
    <row r="1" spans="1:4" ht="75.75" customHeight="1">
      <c r="A1" s="277" t="s">
        <v>167</v>
      </c>
      <c r="B1" s="277"/>
      <c r="C1" s="277"/>
      <c r="D1" s="277"/>
    </row>
    <row r="3" spans="1:4" ht="15">
      <c r="A3" s="148" t="s">
        <v>168</v>
      </c>
      <c r="B3" s="148" t="s">
        <v>169</v>
      </c>
      <c r="C3" s="148" t="s">
        <v>170</v>
      </c>
      <c r="D3" s="149" t="s">
        <v>171</v>
      </c>
    </row>
    <row r="4" spans="1:4" ht="15">
      <c r="A4" s="278" t="s">
        <v>172</v>
      </c>
      <c r="B4" s="278"/>
      <c r="C4" s="278"/>
      <c r="D4" s="278"/>
    </row>
    <row r="5" spans="1:4" ht="45">
      <c r="A5" s="150" t="s">
        <v>173</v>
      </c>
      <c r="B5" s="151" t="s">
        <v>174</v>
      </c>
      <c r="C5" s="152" t="s">
        <v>3</v>
      </c>
      <c r="D5" s="153">
        <f>130/6</f>
        <v>21.666666666666668</v>
      </c>
    </row>
    <row r="6" spans="1:4" ht="45">
      <c r="A6" s="150" t="s">
        <v>175</v>
      </c>
      <c r="B6" s="151" t="s">
        <v>176</v>
      </c>
      <c r="C6" s="152" t="s">
        <v>3</v>
      </c>
      <c r="D6" s="153">
        <v>45.9</v>
      </c>
    </row>
    <row r="7" spans="1:4" ht="45">
      <c r="A7" s="150" t="s">
        <v>177</v>
      </c>
      <c r="B7" s="151" t="s">
        <v>178</v>
      </c>
      <c r="C7" s="152" t="s">
        <v>3</v>
      </c>
      <c r="D7" s="153">
        <v>30.8</v>
      </c>
    </row>
    <row r="8" spans="2:4" ht="15">
      <c r="B8" s="154"/>
      <c r="C8" s="155" t="s">
        <v>179</v>
      </c>
      <c r="D8" s="156">
        <f>AVERAGE(D5:D7)</f>
        <v>32.788888888888884</v>
      </c>
    </row>
  </sheetData>
  <sheetProtection/>
  <mergeCells count="2">
    <mergeCell ref="A1:D1"/>
    <mergeCell ref="A4:D4"/>
  </mergeCells>
  <hyperlinks>
    <hyperlink ref="A5" r:id="rId1" display="http://www.superplacas.com/fita-antiderrapante/antiderrapante-preta-30.html"/>
    <hyperlink ref="A6" r:id="rId2" display="http://www.leroymerlin.com.br/fita-antiderrapante-preta-50mm-x-5m-vonder_88110064"/>
    <hyperlink ref="A7" r:id="rId3" display="http://www.kalunga.com.br/prod/fita-adesiva-anti-derrapante-pvc-50mmx5mts-preta-adelbras/307160"/>
  </hyperlinks>
  <printOptions horizontalCentered="1"/>
  <pageMargins left="0.31496062992125984" right="0.31496062992125984" top="1.1811023622047245" bottom="0.7874015748031497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e quantit.</dc:title>
  <dc:subject/>
  <dc:creator>Orçamento</dc:creator>
  <cp:keywords/>
  <dc:description/>
  <cp:lastModifiedBy>Ricardo de Alcantara Ferreira</cp:lastModifiedBy>
  <cp:lastPrinted>2016-10-05T18:31:51Z</cp:lastPrinted>
  <dcterms:created xsi:type="dcterms:W3CDTF">2012-03-29T12:45:43Z</dcterms:created>
  <dcterms:modified xsi:type="dcterms:W3CDTF">2016-10-05T18:31:53Z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