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-7275" yWindow="3660" windowWidth="15195" windowHeight="7215" tabRatio="880"/>
  </bookViews>
  <sheets>
    <sheet name="Demanda BLOCO A" sheetId="428" r:id="rId1"/>
    <sheet name="Demanda BLOCO B" sheetId="523" r:id="rId2"/>
    <sheet name="QDFB-T" sheetId="421" r:id="rId3"/>
    <sheet name="QFLB1-T" sheetId="469" r:id="rId4"/>
    <sheet name="QFLB2-T" sheetId="484" r:id="rId5"/>
    <sheet name="QFLB3-T" sheetId="485" r:id="rId6"/>
    <sheet name="QFLB4-T" sheetId="486" r:id="rId7"/>
    <sheet name="QFLB5-T" sheetId="487" r:id="rId8"/>
    <sheet name="QFLB6-T" sheetId="488" r:id="rId9"/>
    <sheet name="QFLB7-T" sheetId="489" r:id="rId10"/>
    <sheet name="QFLB8-T" sheetId="490" r:id="rId11"/>
    <sheet name="QDFB-1" sheetId="491" r:id="rId12"/>
    <sheet name="QFLB1-1" sheetId="492" r:id="rId13"/>
    <sheet name="QFLB2-1" sheetId="493" r:id="rId14"/>
    <sheet name="QFLB3-1" sheetId="494" r:id="rId15"/>
    <sheet name="QFLB4-1" sheetId="495" r:id="rId16"/>
    <sheet name="QFLB5-1" sheetId="496" r:id="rId17"/>
    <sheet name="QDFB-2" sheetId="497" r:id="rId18"/>
    <sheet name="QFLB1-2" sheetId="498" r:id="rId19"/>
    <sheet name="QFLB2-2" sheetId="499" r:id="rId20"/>
    <sheet name="QFLB3-2" sheetId="500" r:id="rId21"/>
    <sheet name="QDFA-T" sheetId="501" r:id="rId22"/>
    <sheet name="QFLA1-T" sheetId="502" r:id="rId23"/>
    <sheet name="QFLA2-T" sheetId="503" r:id="rId24"/>
    <sheet name="QFLA3-T" sheetId="504" r:id="rId25"/>
    <sheet name="QFLA4-T" sheetId="505" r:id="rId26"/>
    <sheet name="QFLA5-T" sheetId="506" r:id="rId27"/>
    <sheet name="QFLA6-T" sheetId="507" r:id="rId28"/>
    <sheet name="QFLA7-T" sheetId="508" r:id="rId29"/>
    <sheet name="QFLA8-T" sheetId="509" r:id="rId30"/>
    <sheet name="QFLA9-T" sheetId="510" r:id="rId31"/>
    <sheet name="QFLA10-T" sheetId="511" r:id="rId32"/>
    <sheet name="QDFA-1" sheetId="512" r:id="rId33"/>
    <sheet name="QFLA1-1" sheetId="513" r:id="rId34"/>
    <sheet name="QFLA2-1" sheetId="514" r:id="rId35"/>
    <sheet name="QFLA3-1" sheetId="515" r:id="rId36"/>
    <sheet name="QFLA4-1" sheetId="516" r:id="rId37"/>
    <sheet name="QDFA-2" sheetId="517" r:id="rId38"/>
    <sheet name="QFLA1-2" sheetId="518" r:id="rId39"/>
    <sheet name="QFLA2-2" sheetId="519" r:id="rId40"/>
    <sheet name="QFLA3-2" sheetId="520" r:id="rId41"/>
    <sheet name="QFLA4-2" sheetId="521" r:id="rId42"/>
    <sheet name="QFLA5-2" sheetId="522" r:id="rId43"/>
  </sheets>
  <calcPr calcId="124519"/>
</workbook>
</file>

<file path=xl/calcChain.xml><?xml version="1.0" encoding="utf-8"?>
<calcChain xmlns="http://schemas.openxmlformats.org/spreadsheetml/2006/main">
  <c r="AN36" i="517"/>
  <c r="AN32" i="512"/>
  <c r="AM35" i="497"/>
  <c r="AL26" i="421"/>
  <c r="AD36" i="517"/>
  <c r="AA36"/>
  <c r="AA32" i="512"/>
  <c r="AD32" s="1"/>
  <c r="D4" i="428"/>
  <c r="A9" i="523"/>
  <c r="D10" s="1"/>
  <c r="B14"/>
  <c r="D7"/>
  <c r="Y31" i="501"/>
  <c r="AB31" s="1"/>
  <c r="Z35" i="497"/>
  <c r="AC35" s="1"/>
  <c r="AA30" i="491"/>
  <c r="X30"/>
  <c r="AB26" i="421"/>
  <c r="Y26"/>
  <c r="AK16" i="501"/>
  <c r="AI12"/>
  <c r="AJ13"/>
  <c r="AK14"/>
  <c r="AK35" s="1"/>
  <c r="AI15"/>
  <c r="AK17"/>
  <c r="AI9"/>
  <c r="AI35"/>
  <c r="AJ35"/>
  <c r="Z30"/>
  <c r="AA30"/>
  <c r="AC30"/>
  <c r="AD30"/>
  <c r="AE30"/>
  <c r="AF30"/>
  <c r="AM40" i="517"/>
  <c r="AL40"/>
  <c r="AK40"/>
  <c r="AK12"/>
  <c r="AL13"/>
  <c r="AM14"/>
  <c r="AK15"/>
  <c r="AL16"/>
  <c r="AM17"/>
  <c r="AK18"/>
  <c r="AL19"/>
  <c r="AM20"/>
  <c r="AK21"/>
  <c r="AL22"/>
  <c r="AM23"/>
  <c r="AK24"/>
  <c r="AL25"/>
  <c r="AM26"/>
  <c r="AK27"/>
  <c r="AL28"/>
  <c r="AM29"/>
  <c r="AK30"/>
  <c r="AK9"/>
  <c r="AN35"/>
  <c r="Z35"/>
  <c r="AA35"/>
  <c r="AB35"/>
  <c r="AC35"/>
  <c r="AD35"/>
  <c r="AE35"/>
  <c r="AF35"/>
  <c r="AG35"/>
  <c r="AH35"/>
  <c r="Z34"/>
  <c r="AA34"/>
  <c r="AN34" s="1"/>
  <c r="AB34"/>
  <c r="AC34"/>
  <c r="AD34"/>
  <c r="AE34"/>
  <c r="AF34"/>
  <c r="AG34"/>
  <c r="AH34"/>
  <c r="Z33"/>
  <c r="AA33"/>
  <c r="AN33" s="1"/>
  <c r="AB33"/>
  <c r="AC33"/>
  <c r="AD33"/>
  <c r="AE33"/>
  <c r="AF33"/>
  <c r="AG33"/>
  <c r="AH33"/>
  <c r="Z32"/>
  <c r="AA32"/>
  <c r="AN32" s="1"/>
  <c r="AB32"/>
  <c r="AC32"/>
  <c r="AD32"/>
  <c r="AE32"/>
  <c r="AF32"/>
  <c r="AG32"/>
  <c r="AH32"/>
  <c r="Z31"/>
  <c r="Z40" s="1"/>
  <c r="X30" i="501" s="1"/>
  <c r="AA31" i="517"/>
  <c r="AA40" s="1"/>
  <c r="Y30" i="501" s="1"/>
  <c r="AL30" s="1"/>
  <c r="AB31" i="517"/>
  <c r="AC31"/>
  <c r="AD31"/>
  <c r="AE31"/>
  <c r="AF31"/>
  <c r="AG31"/>
  <c r="AH31"/>
  <c r="Z24"/>
  <c r="AA24" s="1"/>
  <c r="AD24" s="1"/>
  <c r="Z25"/>
  <c r="AA25" s="1"/>
  <c r="AD25" s="1"/>
  <c r="Z26"/>
  <c r="AA26" s="1"/>
  <c r="AD26" s="1"/>
  <c r="Z27"/>
  <c r="AA27"/>
  <c r="AD27" s="1"/>
  <c r="Z28"/>
  <c r="AA28" s="1"/>
  <c r="AD28" s="1"/>
  <c r="Z29"/>
  <c r="AA29" s="1"/>
  <c r="AD29" s="1"/>
  <c r="Z30"/>
  <c r="AA30" s="1"/>
  <c r="AD30" s="1"/>
  <c r="Z10"/>
  <c r="Z11"/>
  <c r="Z12"/>
  <c r="Z13"/>
  <c r="Z14"/>
  <c r="Z15"/>
  <c r="Z16"/>
  <c r="Z17"/>
  <c r="Z18"/>
  <c r="Z19"/>
  <c r="Z20"/>
  <c r="Z21"/>
  <c r="Z22"/>
  <c r="Z23"/>
  <c r="Z9"/>
  <c r="T10" i="522"/>
  <c r="T11"/>
  <c r="T12"/>
  <c r="T13"/>
  <c r="T9"/>
  <c r="T10" i="521"/>
  <c r="T11"/>
  <c r="T12"/>
  <c r="T13"/>
  <c r="T9"/>
  <c r="T10" i="520"/>
  <c r="T11"/>
  <c r="T12"/>
  <c r="T13"/>
  <c r="T9"/>
  <c r="AE12" i="519"/>
  <c r="AF13"/>
  <c r="AF10"/>
  <c r="T10"/>
  <c r="T11"/>
  <c r="T12"/>
  <c r="T13"/>
  <c r="T9"/>
  <c r="AE12" i="518"/>
  <c r="AF13"/>
  <c r="AF10"/>
  <c r="T10"/>
  <c r="T11"/>
  <c r="T12"/>
  <c r="T13"/>
  <c r="T9"/>
  <c r="Z29" i="501"/>
  <c r="AA29"/>
  <c r="AC29"/>
  <c r="AD29"/>
  <c r="AE29"/>
  <c r="AF29"/>
  <c r="AM36" i="512"/>
  <c r="AL36"/>
  <c r="AK36"/>
  <c r="AK12"/>
  <c r="AL13"/>
  <c r="AM14"/>
  <c r="AK15"/>
  <c r="AL16"/>
  <c r="AM17"/>
  <c r="AK18"/>
  <c r="AL19"/>
  <c r="AM20"/>
  <c r="AK21"/>
  <c r="AL22"/>
  <c r="AM23"/>
  <c r="AK24"/>
  <c r="AL25"/>
  <c r="AM26"/>
  <c r="AK27"/>
  <c r="AK9"/>
  <c r="AN28"/>
  <c r="Z31"/>
  <c r="AA31"/>
  <c r="AN31" s="1"/>
  <c r="AB31"/>
  <c r="AC31"/>
  <c r="AD31"/>
  <c r="AE31"/>
  <c r="AF31"/>
  <c r="AG31"/>
  <c r="AH31"/>
  <c r="Z30"/>
  <c r="AA30"/>
  <c r="AN30" s="1"/>
  <c r="AB30"/>
  <c r="AC30"/>
  <c r="AD30"/>
  <c r="AE30"/>
  <c r="AF30"/>
  <c r="AG30"/>
  <c r="AH30"/>
  <c r="Z29"/>
  <c r="AA29"/>
  <c r="AN29" s="1"/>
  <c r="AB29"/>
  <c r="AC29"/>
  <c r="AD29"/>
  <c r="AE29"/>
  <c r="AF29"/>
  <c r="AG29"/>
  <c r="AH29"/>
  <c r="Z28"/>
  <c r="Z36" s="1"/>
  <c r="X29" i="501" s="1"/>
  <c r="AA28" i="512"/>
  <c r="AA36" s="1"/>
  <c r="Y29" i="501" s="1"/>
  <c r="AL29" s="1"/>
  <c r="AB28" i="512"/>
  <c r="AC28"/>
  <c r="AD28"/>
  <c r="AE28"/>
  <c r="AF28"/>
  <c r="AG28"/>
  <c r="AH28"/>
  <c r="Z24"/>
  <c r="AA24" s="1"/>
  <c r="AD24" s="1"/>
  <c r="Z25"/>
  <c r="AA25"/>
  <c r="AD25" s="1"/>
  <c r="Z26"/>
  <c r="AA26"/>
  <c r="AD26"/>
  <c r="Z27"/>
  <c r="AA27"/>
  <c r="AD27"/>
  <c r="Z10"/>
  <c r="Z11"/>
  <c r="Z12"/>
  <c r="Z13"/>
  <c r="Z14"/>
  <c r="Z15"/>
  <c r="Z16"/>
  <c r="Z17"/>
  <c r="Z18"/>
  <c r="Z19"/>
  <c r="Z20"/>
  <c r="Z21"/>
  <c r="Z22"/>
  <c r="Z23"/>
  <c r="Z9"/>
  <c r="AG12" i="516"/>
  <c r="AF11"/>
  <c r="T10"/>
  <c r="T11"/>
  <c r="T12"/>
  <c r="T9"/>
  <c r="AG12" i="515"/>
  <c r="AF11"/>
  <c r="T10"/>
  <c r="T11"/>
  <c r="T12"/>
  <c r="T9"/>
  <c r="T10" i="514"/>
  <c r="T11"/>
  <c r="T12"/>
  <c r="T9"/>
  <c r="AG12" i="513"/>
  <c r="AF11"/>
  <c r="T10"/>
  <c r="T11"/>
  <c r="T12"/>
  <c r="T9"/>
  <c r="Z28" i="501"/>
  <c r="AA28"/>
  <c r="AC28"/>
  <c r="AD28"/>
  <c r="AE28"/>
  <c r="AF28"/>
  <c r="X27"/>
  <c r="Y27"/>
  <c r="AL27" s="1"/>
  <c r="Z27"/>
  <c r="AA27"/>
  <c r="AB27"/>
  <c r="AC27"/>
  <c r="AD27"/>
  <c r="AE27"/>
  <c r="AF27"/>
  <c r="X26"/>
  <c r="Y26"/>
  <c r="AL26" s="1"/>
  <c r="Z26"/>
  <c r="AA26"/>
  <c r="AB26"/>
  <c r="AC26"/>
  <c r="AD26"/>
  <c r="AE26"/>
  <c r="AF26"/>
  <c r="X25"/>
  <c r="Y25"/>
  <c r="AL25" s="1"/>
  <c r="Z25"/>
  <c r="AA25"/>
  <c r="AB25"/>
  <c r="AC25"/>
  <c r="AD25"/>
  <c r="AE25"/>
  <c r="AF25"/>
  <c r="X24"/>
  <c r="Y24"/>
  <c r="AL24" s="1"/>
  <c r="Z24"/>
  <c r="AA24"/>
  <c r="AB24"/>
  <c r="AC24"/>
  <c r="AD24"/>
  <c r="AE24"/>
  <c r="AF24"/>
  <c r="X23"/>
  <c r="Y23"/>
  <c r="AL23" s="1"/>
  <c r="Z23"/>
  <c r="AA23"/>
  <c r="AB23"/>
  <c r="AC23"/>
  <c r="AD23"/>
  <c r="AE23"/>
  <c r="AF23"/>
  <c r="X22"/>
  <c r="Y22"/>
  <c r="AL22" s="1"/>
  <c r="Z22"/>
  <c r="AA22"/>
  <c r="AB22"/>
  <c r="AC22"/>
  <c r="AD22"/>
  <c r="AE22"/>
  <c r="AF22"/>
  <c r="X21"/>
  <c r="Y21"/>
  <c r="AL21" s="1"/>
  <c r="Z21"/>
  <c r="AA21"/>
  <c r="AB21"/>
  <c r="AC21"/>
  <c r="AD21"/>
  <c r="AE21"/>
  <c r="AF21"/>
  <c r="X20"/>
  <c r="Y20"/>
  <c r="AL20" s="1"/>
  <c r="Z20"/>
  <c r="AA20"/>
  <c r="AB20"/>
  <c r="AC20"/>
  <c r="AD20"/>
  <c r="AE20"/>
  <c r="AF20"/>
  <c r="X19"/>
  <c r="Y19"/>
  <c r="AL19" s="1"/>
  <c r="Z19"/>
  <c r="AA19"/>
  <c r="AB19"/>
  <c r="AC19"/>
  <c r="AD19"/>
  <c r="AE19"/>
  <c r="AF19"/>
  <c r="X18"/>
  <c r="Y18"/>
  <c r="Z18"/>
  <c r="AA18"/>
  <c r="AB18"/>
  <c r="AC18"/>
  <c r="AD18"/>
  <c r="AE18"/>
  <c r="AF18"/>
  <c r="X10"/>
  <c r="X11"/>
  <c r="X12"/>
  <c r="X13"/>
  <c r="X14"/>
  <c r="X15"/>
  <c r="X16"/>
  <c r="X17"/>
  <c r="X9"/>
  <c r="U10" i="511"/>
  <c r="U11"/>
  <c r="U12"/>
  <c r="U9"/>
  <c r="AG12" i="510"/>
  <c r="AI14"/>
  <c r="AI15"/>
  <c r="AI16"/>
  <c r="AI17"/>
  <c r="AI18"/>
  <c r="AI13"/>
  <c r="Y14"/>
  <c r="Y15"/>
  <c r="Y16"/>
  <c r="Y17"/>
  <c r="Y18"/>
  <c r="Y13"/>
  <c r="U10"/>
  <c r="U11"/>
  <c r="U12"/>
  <c r="U9"/>
  <c r="T10" i="509"/>
  <c r="T11"/>
  <c r="T12"/>
  <c r="T9"/>
  <c r="AF9" i="508"/>
  <c r="AE12"/>
  <c r="AF10"/>
  <c r="T10"/>
  <c r="T11"/>
  <c r="T12"/>
  <c r="T9"/>
  <c r="AE12" i="507"/>
  <c r="AF13"/>
  <c r="AF10"/>
  <c r="T10"/>
  <c r="T11"/>
  <c r="T12"/>
  <c r="T13"/>
  <c r="T9"/>
  <c r="AE12" i="506"/>
  <c r="AF13"/>
  <c r="AF10"/>
  <c r="T10"/>
  <c r="T11"/>
  <c r="T12"/>
  <c r="T13"/>
  <c r="T9"/>
  <c r="AF10" i="505"/>
  <c r="T10"/>
  <c r="T11"/>
  <c r="T9"/>
  <c r="AN31" i="517" l="1"/>
  <c r="AN40" s="1"/>
  <c r="AN36" i="512"/>
  <c r="B18" i="523"/>
  <c r="B19" s="1"/>
  <c r="AG10" i="504"/>
  <c r="AI12"/>
  <c r="AI13"/>
  <c r="AI14"/>
  <c r="AI15"/>
  <c r="AI16"/>
  <c r="AI11"/>
  <c r="Y12"/>
  <c r="Y13"/>
  <c r="Y14"/>
  <c r="Y15"/>
  <c r="Y16"/>
  <c r="Y11"/>
  <c r="U10"/>
  <c r="U9"/>
  <c r="AF18" i="503" l="1"/>
  <c r="AG16"/>
  <c r="AI11"/>
  <c r="AI12"/>
  <c r="AI13"/>
  <c r="AI14"/>
  <c r="AI15"/>
  <c r="AI10"/>
  <c r="Y11"/>
  <c r="Y12"/>
  <c r="Y13"/>
  <c r="Y14"/>
  <c r="Y15"/>
  <c r="Y10"/>
  <c r="U16"/>
  <c r="U17"/>
  <c r="U18"/>
  <c r="U9"/>
  <c r="AF18" i="502"/>
  <c r="AG16"/>
  <c r="AI11"/>
  <c r="AI12"/>
  <c r="AI13"/>
  <c r="AI14"/>
  <c r="AI15"/>
  <c r="AI10"/>
  <c r="Y12"/>
  <c r="Y13"/>
  <c r="Y14"/>
  <c r="Y15"/>
  <c r="Y11"/>
  <c r="Y10"/>
  <c r="U17"/>
  <c r="U18"/>
  <c r="U16"/>
  <c r="U9"/>
  <c r="AL17" i="421"/>
  <c r="AL21"/>
  <c r="AI12"/>
  <c r="AJ13"/>
  <c r="AK14"/>
  <c r="AI15"/>
  <c r="AI9"/>
  <c r="Z25"/>
  <c r="AA25"/>
  <c r="AC25"/>
  <c r="AD25"/>
  <c r="AE25"/>
  <c r="AF25"/>
  <c r="Z24"/>
  <c r="AA24"/>
  <c r="AC24"/>
  <c r="AD24"/>
  <c r="AE24"/>
  <c r="AF24"/>
  <c r="X23"/>
  <c r="Y23"/>
  <c r="AL23" s="1"/>
  <c r="Z23"/>
  <c r="AA23"/>
  <c r="AB23"/>
  <c r="AC23"/>
  <c r="AD23"/>
  <c r="AE23"/>
  <c r="AF23"/>
  <c r="X22"/>
  <c r="Y22"/>
  <c r="AL22" s="1"/>
  <c r="Z22"/>
  <c r="AA22"/>
  <c r="AB22"/>
  <c r="AC22"/>
  <c r="AD22"/>
  <c r="AE22"/>
  <c r="AF22"/>
  <c r="X21"/>
  <c r="Y21"/>
  <c r="Z21"/>
  <c r="AA21"/>
  <c r="AB21"/>
  <c r="AC21"/>
  <c r="AD21"/>
  <c r="AE21"/>
  <c r="AF21"/>
  <c r="X20"/>
  <c r="Y20"/>
  <c r="AL20" s="1"/>
  <c r="Z20"/>
  <c r="AA20"/>
  <c r="AB20"/>
  <c r="AC20"/>
  <c r="AD20"/>
  <c r="AE20"/>
  <c r="AF20"/>
  <c r="X19"/>
  <c r="Y19"/>
  <c r="AL19" s="1"/>
  <c r="Z19"/>
  <c r="AA19"/>
  <c r="AB19"/>
  <c r="AC19"/>
  <c r="AD19"/>
  <c r="AE19"/>
  <c r="AF19"/>
  <c r="X18"/>
  <c r="Y18"/>
  <c r="AL18" s="1"/>
  <c r="Z18"/>
  <c r="AA18"/>
  <c r="AB18"/>
  <c r="AC18"/>
  <c r="AD18"/>
  <c r="AE18"/>
  <c r="AF18"/>
  <c r="X17"/>
  <c r="Y17"/>
  <c r="Z17"/>
  <c r="AA17"/>
  <c r="AB17"/>
  <c r="AC17"/>
  <c r="AD17"/>
  <c r="AE17"/>
  <c r="AF17"/>
  <c r="X16"/>
  <c r="Y16"/>
  <c r="Z16"/>
  <c r="AA16"/>
  <c r="AB16"/>
  <c r="AC16"/>
  <c r="AD16"/>
  <c r="AE16"/>
  <c r="AF16"/>
  <c r="AG27" i="469"/>
  <c r="AH27"/>
  <c r="AI27"/>
  <c r="AJ27"/>
  <c r="AH22"/>
  <c r="AI23"/>
  <c r="AG21"/>
  <c r="AI20"/>
  <c r="W27"/>
  <c r="V27"/>
  <c r="AJ11"/>
  <c r="AJ12"/>
  <c r="AJ13"/>
  <c r="AJ14"/>
  <c r="AJ15"/>
  <c r="AJ16"/>
  <c r="AJ17"/>
  <c r="AJ18"/>
  <c r="AJ10"/>
  <c r="Z12"/>
  <c r="Z13"/>
  <c r="Z14"/>
  <c r="Z15"/>
  <c r="Z16"/>
  <c r="Z17"/>
  <c r="Z18"/>
  <c r="Z11"/>
  <c r="Z10"/>
  <c r="V20"/>
  <c r="V21"/>
  <c r="V22"/>
  <c r="V23"/>
  <c r="V19"/>
  <c r="V9"/>
  <c r="AH12" i="484"/>
  <c r="AJ15"/>
  <c r="AH11"/>
  <c r="AJ9"/>
  <c r="AI31"/>
  <c r="AH34"/>
  <c r="AJ38" l="1"/>
  <c r="AA32"/>
  <c r="AA18"/>
  <c r="AA19"/>
  <c r="AA20"/>
  <c r="AA21"/>
  <c r="AA22"/>
  <c r="AA23"/>
  <c r="AA24"/>
  <c r="AA25"/>
  <c r="AA26"/>
  <c r="AA27"/>
  <c r="AA28"/>
  <c r="AA29"/>
  <c r="AA30"/>
  <c r="AA17"/>
  <c r="AA16"/>
  <c r="AA14"/>
  <c r="W34"/>
  <c r="W33"/>
  <c r="W31"/>
  <c r="W15"/>
  <c r="W10"/>
  <c r="W11"/>
  <c r="W12"/>
  <c r="W9"/>
  <c r="AG10" i="485"/>
  <c r="U10"/>
  <c r="U11"/>
  <c r="U9"/>
  <c r="AG10" i="486"/>
  <c r="AI13"/>
  <c r="Y14"/>
  <c r="Y13"/>
  <c r="U10"/>
  <c r="U11"/>
  <c r="U12"/>
  <c r="U13"/>
  <c r="U14"/>
  <c r="U9"/>
  <c r="AH13" i="487"/>
  <c r="AF12"/>
  <c r="AG10"/>
  <c r="U10"/>
  <c r="U11"/>
  <c r="U12"/>
  <c r="U13"/>
  <c r="U9"/>
  <c r="AE12" i="488"/>
  <c r="AF10"/>
  <c r="T10"/>
  <c r="T11"/>
  <c r="T12"/>
  <c r="T9"/>
  <c r="AF10" i="489"/>
  <c r="T10"/>
  <c r="T11"/>
  <c r="T9"/>
  <c r="AF10" i="490"/>
  <c r="T10"/>
  <c r="T11"/>
  <c r="T9"/>
  <c r="AI24" i="491"/>
  <c r="AI34" s="1"/>
  <c r="AH34"/>
  <c r="AJ34"/>
  <c r="AH12"/>
  <c r="AI13"/>
  <c r="AJ14"/>
  <c r="AH15"/>
  <c r="AI16"/>
  <c r="AJ17"/>
  <c r="AH18"/>
  <c r="AI19"/>
  <c r="AJ20"/>
  <c r="AH21"/>
  <c r="AI22"/>
  <c r="AJ23"/>
  <c r="AH9"/>
  <c r="W10"/>
  <c r="W11"/>
  <c r="W12"/>
  <c r="W13"/>
  <c r="W14"/>
  <c r="W15"/>
  <c r="W16"/>
  <c r="W17"/>
  <c r="W18"/>
  <c r="W19"/>
  <c r="W20"/>
  <c r="W21"/>
  <c r="W22"/>
  <c r="W23"/>
  <c r="W24"/>
  <c r="W9"/>
  <c r="W29"/>
  <c r="X29"/>
  <c r="AK29" s="1"/>
  <c r="Y29"/>
  <c r="Z29"/>
  <c r="AA29"/>
  <c r="AB29"/>
  <c r="AC29"/>
  <c r="AD29"/>
  <c r="AE29"/>
  <c r="W28"/>
  <c r="X28"/>
  <c r="AK28" s="1"/>
  <c r="Y28"/>
  <c r="Z28"/>
  <c r="AA28"/>
  <c r="AB28"/>
  <c r="AC28"/>
  <c r="AD28"/>
  <c r="AE28"/>
  <c r="W27"/>
  <c r="X27"/>
  <c r="AK27" s="1"/>
  <c r="Y27"/>
  <c r="Z27"/>
  <c r="AA27"/>
  <c r="AB27"/>
  <c r="AC27"/>
  <c r="AD27"/>
  <c r="AE27"/>
  <c r="W26"/>
  <c r="X26"/>
  <c r="AK26" s="1"/>
  <c r="Y26"/>
  <c r="Z26"/>
  <c r="AA26"/>
  <c r="AB26"/>
  <c r="AC26"/>
  <c r="AD26"/>
  <c r="AE26"/>
  <c r="W25"/>
  <c r="X25"/>
  <c r="AK25" s="1"/>
  <c r="AK34" s="1"/>
  <c r="Y25"/>
  <c r="Z25"/>
  <c r="AA25"/>
  <c r="AB25"/>
  <c r="AC25"/>
  <c r="AD25"/>
  <c r="AE25"/>
  <c r="AF9" i="492"/>
  <c r="AE12"/>
  <c r="AF13"/>
  <c r="AF10"/>
  <c r="T10"/>
  <c r="T11"/>
  <c r="T12"/>
  <c r="T13"/>
  <c r="T9"/>
  <c r="AF9" i="493"/>
  <c r="AE12"/>
  <c r="AF10"/>
  <c r="T10"/>
  <c r="T11"/>
  <c r="T12"/>
  <c r="T9"/>
  <c r="AF9" i="494"/>
  <c r="AE12"/>
  <c r="AF10"/>
  <c r="T10"/>
  <c r="T11"/>
  <c r="T12"/>
  <c r="T9"/>
  <c r="AF9" i="495"/>
  <c r="AE12"/>
  <c r="AF10"/>
  <c r="T10"/>
  <c r="T11"/>
  <c r="T12"/>
  <c r="T9"/>
  <c r="AF9" i="496"/>
  <c r="AE12"/>
  <c r="AF10"/>
  <c r="T10"/>
  <c r="T11"/>
  <c r="T12"/>
  <c r="T9"/>
  <c r="AJ14" i="497"/>
  <c r="AL27"/>
  <c r="AL30"/>
  <c r="AJ39" l="1"/>
  <c r="AK39"/>
  <c r="AL39"/>
  <c r="AJ12"/>
  <c r="AK13"/>
  <c r="AJ15"/>
  <c r="AK16"/>
  <c r="AL17"/>
  <c r="AJ18"/>
  <c r="AK19"/>
  <c r="AL20"/>
  <c r="AJ21"/>
  <c r="AK22"/>
  <c r="AL23"/>
  <c r="AJ24"/>
  <c r="AK25"/>
  <c r="AL26"/>
  <c r="AK28"/>
  <c r="AL29"/>
  <c r="AK31"/>
  <c r="AJ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9"/>
  <c r="AE12" i="498"/>
  <c r="AF13"/>
  <c r="AF10"/>
  <c r="T10"/>
  <c r="T11"/>
  <c r="T12"/>
  <c r="T13"/>
  <c r="T9"/>
  <c r="AE12" i="499"/>
  <c r="AF13"/>
  <c r="AF10"/>
  <c r="T10"/>
  <c r="T11"/>
  <c r="T12"/>
  <c r="T13"/>
  <c r="T9"/>
  <c r="AG15" i="500"/>
  <c r="AF15"/>
  <c r="AE15"/>
  <c r="AF10"/>
  <c r="T10" l="1"/>
  <c r="T11"/>
  <c r="T9"/>
  <c r="AA34" i="497"/>
  <c r="AB34"/>
  <c r="AD34"/>
  <c r="AE34"/>
  <c r="AF34"/>
  <c r="AG34"/>
  <c r="AA33"/>
  <c r="AB33"/>
  <c r="AD33"/>
  <c r="AE33"/>
  <c r="AF33"/>
  <c r="AG33"/>
  <c r="AA32"/>
  <c r="AB32"/>
  <c r="AD32"/>
  <c r="AE32"/>
  <c r="AF32"/>
  <c r="AG32"/>
  <c r="Z17"/>
  <c r="Z19"/>
  <c r="Z21"/>
  <c r="Z22"/>
  <c r="Z15"/>
  <c r="Z20"/>
  <c r="Z18"/>
  <c r="Z16"/>
  <c r="X24" i="491"/>
  <c r="AA24" s="1"/>
  <c r="AC15" i="497" l="1"/>
  <c r="AC19"/>
  <c r="AC18"/>
  <c r="AC22"/>
  <c r="AC17"/>
  <c r="AC21"/>
  <c r="AC16"/>
  <c r="AC20"/>
  <c r="X10" i="421"/>
  <c r="X11"/>
  <c r="X12"/>
  <c r="X13"/>
  <c r="X14"/>
  <c r="X15"/>
  <c r="X9"/>
  <c r="X34" i="484" l="1"/>
  <c r="X33"/>
  <c r="X31"/>
  <c r="X32"/>
  <c r="AA31" l="1"/>
  <c r="AA34"/>
  <c r="AA33"/>
  <c r="AJ33"/>
  <c r="W20" i="469"/>
  <c r="Z20" s="1"/>
  <c r="W21"/>
  <c r="Z21" s="1"/>
  <c r="W22"/>
  <c r="Z22" s="1"/>
  <c r="W23"/>
  <c r="Z23" s="1"/>
  <c r="X23" i="484" l="1"/>
  <c r="X22"/>
  <c r="AK22" s="1"/>
  <c r="X21"/>
  <c r="X26"/>
  <c r="X25"/>
  <c r="X24"/>
  <c r="X29"/>
  <c r="X28"/>
  <c r="AK28" s="1"/>
  <c r="X27"/>
  <c r="X30"/>
  <c r="AK21" l="1"/>
  <c r="AK26"/>
  <c r="AK23"/>
  <c r="AK30"/>
  <c r="AK25"/>
  <c r="AK29"/>
  <c r="AK27"/>
  <c r="AK24"/>
  <c r="U13" i="522"/>
  <c r="AF13" s="1"/>
  <c r="U12"/>
  <c r="AE12" s="1"/>
  <c r="U11"/>
  <c r="U10"/>
  <c r="AF10" s="1"/>
  <c r="U13" i="521"/>
  <c r="U12"/>
  <c r="AE12" s="1"/>
  <c r="U11"/>
  <c r="AG11" s="1"/>
  <c r="AG17" s="1"/>
  <c r="U10"/>
  <c r="AF10" s="1"/>
  <c r="U13" i="520"/>
  <c r="AF13" s="1"/>
  <c r="U12"/>
  <c r="AE12" s="1"/>
  <c r="U11"/>
  <c r="U10"/>
  <c r="AF10" s="1"/>
  <c r="U9"/>
  <c r="U13" i="519"/>
  <c r="AF17" s="1"/>
  <c r="U12"/>
  <c r="U11"/>
  <c r="AG11" s="1"/>
  <c r="AG17" s="1"/>
  <c r="U10"/>
  <c r="U13" i="518"/>
  <c r="AF17" s="1"/>
  <c r="U12"/>
  <c r="U11"/>
  <c r="AG11" s="1"/>
  <c r="AG17" s="1"/>
  <c r="U10"/>
  <c r="AA23" i="517"/>
  <c r="AA22"/>
  <c r="AA21"/>
  <c r="AA20"/>
  <c r="AA19"/>
  <c r="AA18"/>
  <c r="AA17"/>
  <c r="AA16"/>
  <c r="AA15"/>
  <c r="AA14"/>
  <c r="AA13"/>
  <c r="AA12"/>
  <c r="AA11"/>
  <c r="AA10"/>
  <c r="AA9"/>
  <c r="AA12" i="512"/>
  <c r="AA13"/>
  <c r="AA14"/>
  <c r="AA15"/>
  <c r="U12" i="516"/>
  <c r="U11"/>
  <c r="U10"/>
  <c r="AF16" i="515"/>
  <c r="U12"/>
  <c r="AH16" s="1"/>
  <c r="U11"/>
  <c r="AG16" s="1"/>
  <c r="U10"/>
  <c r="AE10" s="1"/>
  <c r="U12" i="514"/>
  <c r="AG12" s="1"/>
  <c r="U11"/>
  <c r="AF11" s="1"/>
  <c r="U10"/>
  <c r="U12" i="513"/>
  <c r="U11"/>
  <c r="U10"/>
  <c r="AA23" i="512"/>
  <c r="AA22"/>
  <c r="AA21"/>
  <c r="AA20"/>
  <c r="AA19"/>
  <c r="AA18"/>
  <c r="AA17"/>
  <c r="AA16"/>
  <c r="AA11"/>
  <c r="AA10"/>
  <c r="AA9"/>
  <c r="V18" i="511"/>
  <c r="V17"/>
  <c r="V16"/>
  <c r="V15"/>
  <c r="V14"/>
  <c r="V13"/>
  <c r="V12"/>
  <c r="AG12" s="1"/>
  <c r="V11"/>
  <c r="V10"/>
  <c r="U22"/>
  <c r="V18" i="510"/>
  <c r="V17"/>
  <c r="V16"/>
  <c r="V15"/>
  <c r="V14"/>
  <c r="V13"/>
  <c r="V12"/>
  <c r="V11"/>
  <c r="V10"/>
  <c r="U12" i="509"/>
  <c r="U11"/>
  <c r="AG11" s="1"/>
  <c r="AG16" s="1"/>
  <c r="U10"/>
  <c r="AE10" s="1"/>
  <c r="U12" i="508"/>
  <c r="U11"/>
  <c r="U10"/>
  <c r="U13" i="507"/>
  <c r="AF17" s="1"/>
  <c r="U12"/>
  <c r="U11"/>
  <c r="AG11" s="1"/>
  <c r="AG17" s="1"/>
  <c r="U10"/>
  <c r="U13" i="506"/>
  <c r="AF17" s="1"/>
  <c r="U12"/>
  <c r="U11"/>
  <c r="AG11" s="1"/>
  <c r="AG17" s="1"/>
  <c r="U10"/>
  <c r="U11" i="505"/>
  <c r="U10"/>
  <c r="U9"/>
  <c r="V16" i="504"/>
  <c r="V15"/>
  <c r="V14"/>
  <c r="V13"/>
  <c r="V12"/>
  <c r="V11"/>
  <c r="V10"/>
  <c r="V18" i="503"/>
  <c r="V17"/>
  <c r="AH17" s="1"/>
  <c r="V16"/>
  <c r="V15"/>
  <c r="V14"/>
  <c r="V13"/>
  <c r="AG22" s="1"/>
  <c r="V12"/>
  <c r="V11"/>
  <c r="V10"/>
  <c r="V18" i="502"/>
  <c r="V17"/>
  <c r="V16"/>
  <c r="V15"/>
  <c r="V14"/>
  <c r="V13"/>
  <c r="V12"/>
  <c r="V11"/>
  <c r="V10"/>
  <c r="Y17" i="501"/>
  <c r="Y16"/>
  <c r="Y15"/>
  <c r="Y14"/>
  <c r="Y13"/>
  <c r="Y12"/>
  <c r="Y11"/>
  <c r="Y10"/>
  <c r="U11" i="500"/>
  <c r="U10"/>
  <c r="U13" i="499"/>
  <c r="U12"/>
  <c r="U11"/>
  <c r="U10"/>
  <c r="U13" i="498"/>
  <c r="AF17" s="1"/>
  <c r="U12"/>
  <c r="X12" s="1"/>
  <c r="U11"/>
  <c r="X11" s="1"/>
  <c r="U10"/>
  <c r="X10" s="1"/>
  <c r="Z31" i="497"/>
  <c r="Z30"/>
  <c r="Z29"/>
  <c r="Z28"/>
  <c r="Z27"/>
  <c r="Z26"/>
  <c r="Z25"/>
  <c r="Z24"/>
  <c r="Z23"/>
  <c r="Z14"/>
  <c r="Z13"/>
  <c r="Z12"/>
  <c r="Z11"/>
  <c r="Z10"/>
  <c r="T17" i="522" l="1"/>
  <c r="AF13" i="521"/>
  <c r="AF17" s="1"/>
  <c r="AH17"/>
  <c r="T17"/>
  <c r="X13" i="520"/>
  <c r="AF17"/>
  <c r="X11"/>
  <c r="AG11"/>
  <c r="AG17" s="1"/>
  <c r="X10"/>
  <c r="T17"/>
  <c r="U17"/>
  <c r="X17" s="1"/>
  <c r="AH17" i="519"/>
  <c r="T17"/>
  <c r="AH17" i="518"/>
  <c r="T17"/>
  <c r="T16" i="516"/>
  <c r="T16" i="515"/>
  <c r="T16" i="514"/>
  <c r="T16" i="513"/>
  <c r="Y16" i="511"/>
  <c r="AI16"/>
  <c r="AI15"/>
  <c r="Y15"/>
  <c r="Y14"/>
  <c r="AI14"/>
  <c r="Y18"/>
  <c r="AI18"/>
  <c r="AI13"/>
  <c r="Y13"/>
  <c r="AI17"/>
  <c r="Y17"/>
  <c r="U22" i="510"/>
  <c r="AH16" i="509"/>
  <c r="AF12"/>
  <c r="AF16" s="1"/>
  <c r="T16"/>
  <c r="T16" i="508"/>
  <c r="AH17" i="507"/>
  <c r="T17"/>
  <c r="AH17" i="506"/>
  <c r="T17"/>
  <c r="AI20" i="504"/>
  <c r="Y10"/>
  <c r="U20"/>
  <c r="AH22" i="503"/>
  <c r="U22"/>
  <c r="AI22"/>
  <c r="U22" i="502"/>
  <c r="T15" i="500"/>
  <c r="Y34" i="497" s="1"/>
  <c r="T17" i="499"/>
  <c r="Y33" i="497" s="1"/>
  <c r="T17" i="498"/>
  <c r="Y32" i="497" s="1"/>
  <c r="U9" i="521"/>
  <c r="AE9" s="1"/>
  <c r="AE17" s="1"/>
  <c r="AE9" i="520"/>
  <c r="AE17" s="1"/>
  <c r="U9" i="519"/>
  <c r="AE9" s="1"/>
  <c r="AE17" s="1"/>
  <c r="U9" i="518"/>
  <c r="AE9" s="1"/>
  <c r="AE17" s="1"/>
  <c r="X12" i="522"/>
  <c r="AG11"/>
  <c r="X11"/>
  <c r="X10"/>
  <c r="AF17"/>
  <c r="X13"/>
  <c r="U9"/>
  <c r="X10" i="521"/>
  <c r="X11"/>
  <c r="X12"/>
  <c r="X13"/>
  <c r="U17"/>
  <c r="X17" s="1"/>
  <c r="AH17" i="520"/>
  <c r="X9"/>
  <c r="X12"/>
  <c r="X10" i="519"/>
  <c r="X11"/>
  <c r="X12"/>
  <c r="X13"/>
  <c r="U17"/>
  <c r="X17" s="1"/>
  <c r="X10" i="518"/>
  <c r="X11"/>
  <c r="X12"/>
  <c r="X13"/>
  <c r="AL10" i="517"/>
  <c r="AD10"/>
  <c r="AD18"/>
  <c r="AD11"/>
  <c r="AM11"/>
  <c r="AD15"/>
  <c r="AD19"/>
  <c r="AD23"/>
  <c r="AD40"/>
  <c r="AB30" i="501" s="1"/>
  <c r="AD9" i="517"/>
  <c r="AD13"/>
  <c r="AD17"/>
  <c r="AD21"/>
  <c r="AD14"/>
  <c r="AD22"/>
  <c r="AD12"/>
  <c r="AD16"/>
  <c r="AD20"/>
  <c r="U9" i="515"/>
  <c r="AE9" s="1"/>
  <c r="AE16" s="1"/>
  <c r="X11" i="516"/>
  <c r="AE10"/>
  <c r="X10"/>
  <c r="X12"/>
  <c r="U9"/>
  <c r="X9" i="515"/>
  <c r="X10"/>
  <c r="X11"/>
  <c r="X12"/>
  <c r="X12" i="514"/>
  <c r="X11"/>
  <c r="AE10"/>
  <c r="X10"/>
  <c r="AF16"/>
  <c r="U9"/>
  <c r="X11" i="513"/>
  <c r="AE10"/>
  <c r="X10"/>
  <c r="AH16"/>
  <c r="X12"/>
  <c r="AF16"/>
  <c r="U9"/>
  <c r="AM11" i="512"/>
  <c r="AD11"/>
  <c r="AD15"/>
  <c r="AD19"/>
  <c r="AD23"/>
  <c r="AL10"/>
  <c r="AD10"/>
  <c r="AD14"/>
  <c r="AD18"/>
  <c r="AD22"/>
  <c r="AD36"/>
  <c r="AB29" i="501" s="1"/>
  <c r="AD9" i="512"/>
  <c r="AD13"/>
  <c r="AD17"/>
  <c r="AD21"/>
  <c r="AD12"/>
  <c r="AD16"/>
  <c r="AD20"/>
  <c r="U9" i="509"/>
  <c r="AE9" s="1"/>
  <c r="AE16" s="1"/>
  <c r="U9" i="507"/>
  <c r="AE9" s="1"/>
  <c r="AE17" s="1"/>
  <c r="U9" i="506"/>
  <c r="AE9" s="1"/>
  <c r="AE17" s="1"/>
  <c r="V9" i="504"/>
  <c r="V20" s="1"/>
  <c r="Y20" s="1"/>
  <c r="V9" i="503"/>
  <c r="AF9" s="1"/>
  <c r="AF22" s="1"/>
  <c r="Y12" i="511"/>
  <c r="AH11"/>
  <c r="Y11"/>
  <c r="AF10"/>
  <c r="Y10"/>
  <c r="AG22"/>
  <c r="V9"/>
  <c r="Y12" i="510"/>
  <c r="AH11"/>
  <c r="Y11"/>
  <c r="AF10"/>
  <c r="Y10"/>
  <c r="AG22"/>
  <c r="V9"/>
  <c r="X10" i="509"/>
  <c r="X11"/>
  <c r="X12"/>
  <c r="X10" i="508"/>
  <c r="X12"/>
  <c r="AG11"/>
  <c r="AG16" s="1"/>
  <c r="X11"/>
  <c r="AF16"/>
  <c r="U9"/>
  <c r="X10" i="507"/>
  <c r="X11"/>
  <c r="X12"/>
  <c r="X13"/>
  <c r="U17"/>
  <c r="X17" s="1"/>
  <c r="X10" i="506"/>
  <c r="X11"/>
  <c r="X12"/>
  <c r="X13"/>
  <c r="U15" i="505"/>
  <c r="X15" s="1"/>
  <c r="X9"/>
  <c r="AE9"/>
  <c r="X11"/>
  <c r="AG11"/>
  <c r="X10"/>
  <c r="T15"/>
  <c r="AH20" i="504"/>
  <c r="AG20"/>
  <c r="Y16" i="503"/>
  <c r="Y17"/>
  <c r="Y18"/>
  <c r="Y16" i="502"/>
  <c r="Y18"/>
  <c r="AG22"/>
  <c r="AH17"/>
  <c r="Y17"/>
  <c r="V9"/>
  <c r="AL18" i="501"/>
  <c r="AB17"/>
  <c r="AB14"/>
  <c r="AB13"/>
  <c r="AB12"/>
  <c r="AB16"/>
  <c r="AJ10"/>
  <c r="AB10"/>
  <c r="AK11"/>
  <c r="AB11"/>
  <c r="AB15"/>
  <c r="Y9"/>
  <c r="X10" i="500"/>
  <c r="AG11"/>
  <c r="X11"/>
  <c r="U9"/>
  <c r="X12" i="499"/>
  <c r="AG11"/>
  <c r="X11"/>
  <c r="X10"/>
  <c r="X13"/>
  <c r="U9"/>
  <c r="U9" i="498"/>
  <c r="AE9" s="1"/>
  <c r="AG11"/>
  <c r="AG17" s="1"/>
  <c r="X13"/>
  <c r="AL11" i="497"/>
  <c r="AC11"/>
  <c r="AC23"/>
  <c r="AC27"/>
  <c r="AC31"/>
  <c r="AC10"/>
  <c r="AK10"/>
  <c r="AC14"/>
  <c r="AC26"/>
  <c r="AC30"/>
  <c r="AC29"/>
  <c r="AC13"/>
  <c r="AC25"/>
  <c r="AC12"/>
  <c r="AC24"/>
  <c r="AC28"/>
  <c r="Z9"/>
  <c r="U12" i="496"/>
  <c r="U11"/>
  <c r="U10"/>
  <c r="AF16" i="495"/>
  <c r="U12"/>
  <c r="U11"/>
  <c r="AG11" s="1"/>
  <c r="AG16" s="1"/>
  <c r="U10"/>
  <c r="AF16" i="494"/>
  <c r="U12"/>
  <c r="U11"/>
  <c r="U10"/>
  <c r="U12" i="493"/>
  <c r="U11"/>
  <c r="AG11" s="1"/>
  <c r="AG16" s="1"/>
  <c r="U10"/>
  <c r="U13" i="492"/>
  <c r="U12"/>
  <c r="U11"/>
  <c r="U10"/>
  <c r="X23" i="491"/>
  <c r="X22"/>
  <c r="X21"/>
  <c r="X20"/>
  <c r="X19"/>
  <c r="X18"/>
  <c r="X17"/>
  <c r="X16"/>
  <c r="X15"/>
  <c r="X14"/>
  <c r="X13"/>
  <c r="X12"/>
  <c r="X11"/>
  <c r="X10"/>
  <c r="X10" i="484"/>
  <c r="AI10" s="1"/>
  <c r="X12"/>
  <c r="X15"/>
  <c r="AF15" i="490"/>
  <c r="AH15"/>
  <c r="U11"/>
  <c r="AG11" s="1"/>
  <c r="AG15" s="1"/>
  <c r="U10"/>
  <c r="U11" i="489"/>
  <c r="X11" s="1"/>
  <c r="U10"/>
  <c r="X10" s="1"/>
  <c r="U12" i="488"/>
  <c r="U11"/>
  <c r="U10"/>
  <c r="V13" i="487"/>
  <c r="V12"/>
  <c r="V11"/>
  <c r="V10"/>
  <c r="V14" i="486"/>
  <c r="AI14" s="1"/>
  <c r="V13"/>
  <c r="AG18" s="1"/>
  <c r="V12"/>
  <c r="V11"/>
  <c r="AH11" s="1"/>
  <c r="V10"/>
  <c r="V11" i="485"/>
  <c r="V10"/>
  <c r="X20" i="484"/>
  <c r="AK20" s="1"/>
  <c r="X19"/>
  <c r="AK19" s="1"/>
  <c r="X18"/>
  <c r="AK18" s="1"/>
  <c r="X17"/>
  <c r="AK17" s="1"/>
  <c r="X16"/>
  <c r="X14"/>
  <c r="X13"/>
  <c r="X11"/>
  <c r="W10" i="469"/>
  <c r="W11"/>
  <c r="W12"/>
  <c r="W13"/>
  <c r="W14"/>
  <c r="W15"/>
  <c r="W16"/>
  <c r="W17"/>
  <c r="W18"/>
  <c r="W19"/>
  <c r="Z19" s="1"/>
  <c r="Y10" i="421"/>
  <c r="AB10" s="1"/>
  <c r="Y11"/>
  <c r="AB11" s="1"/>
  <c r="Y12"/>
  <c r="AB12" s="1"/>
  <c r="Y13"/>
  <c r="AB13" s="1"/>
  <c r="Y14"/>
  <c r="AB14" s="1"/>
  <c r="Y15"/>
  <c r="AL16"/>
  <c r="Y39" i="497" l="1"/>
  <c r="X25" i="421" s="1"/>
  <c r="X9" i="521"/>
  <c r="X9" i="519"/>
  <c r="AH16" i="516"/>
  <c r="U16" i="515"/>
  <c r="X16" s="1"/>
  <c r="AI22" i="510"/>
  <c r="U16" i="509"/>
  <c r="X16" s="1"/>
  <c r="AH16" i="508"/>
  <c r="X9" i="507"/>
  <c r="U17" i="506"/>
  <c r="X17" s="1"/>
  <c r="X9"/>
  <c r="Y9" i="504"/>
  <c r="AF9"/>
  <c r="AF20" s="1"/>
  <c r="AI22" i="502"/>
  <c r="AI38" i="484"/>
  <c r="AI13"/>
  <c r="U17" i="498"/>
  <c r="AE17"/>
  <c r="T16" i="496"/>
  <c r="T16" i="495"/>
  <c r="AF16" i="493"/>
  <c r="X12" i="494"/>
  <c r="AH16"/>
  <c r="X11"/>
  <c r="AG11"/>
  <c r="T16"/>
  <c r="X12" i="493"/>
  <c r="AH16"/>
  <c r="T16"/>
  <c r="T17" i="492"/>
  <c r="AH18" i="486"/>
  <c r="T15" i="490"/>
  <c r="T15" i="489"/>
  <c r="T16" i="488"/>
  <c r="U17" i="487"/>
  <c r="AI18" i="486"/>
  <c r="U18"/>
  <c r="U15" i="485"/>
  <c r="U17" i="518"/>
  <c r="X17" s="1"/>
  <c r="X9"/>
  <c r="AH17" i="522"/>
  <c r="AE9"/>
  <c r="AE17" s="1"/>
  <c r="U17"/>
  <c r="X17" s="1"/>
  <c r="X9"/>
  <c r="AG17"/>
  <c r="AG16" i="516"/>
  <c r="AE9"/>
  <c r="AE16" s="1"/>
  <c r="U16"/>
  <c r="X16" s="1"/>
  <c r="X9"/>
  <c r="AF16"/>
  <c r="AH16" i="514"/>
  <c r="AE9"/>
  <c r="AE16" s="1"/>
  <c r="X9"/>
  <c r="U16"/>
  <c r="X16" s="1"/>
  <c r="AG16"/>
  <c r="AE9" i="513"/>
  <c r="AE16" s="1"/>
  <c r="U16"/>
  <c r="X16" s="1"/>
  <c r="X9"/>
  <c r="AG16"/>
  <c r="X9" i="509"/>
  <c r="V22" i="503"/>
  <c r="Y22" s="1"/>
  <c r="Y9"/>
  <c r="AI22" i="511"/>
  <c r="AF9"/>
  <c r="AF22" s="1"/>
  <c r="V22"/>
  <c r="Y22" s="1"/>
  <c r="Y9"/>
  <c r="AH22"/>
  <c r="AF9" i="510"/>
  <c r="AF22" s="1"/>
  <c r="V22"/>
  <c r="Y22" s="1"/>
  <c r="Y9"/>
  <c r="AH22"/>
  <c r="AE16" i="508"/>
  <c r="X9"/>
  <c r="U16"/>
  <c r="X16" s="1"/>
  <c r="AF15" i="505"/>
  <c r="AG15"/>
  <c r="AH15"/>
  <c r="AE15"/>
  <c r="AF9" i="502"/>
  <c r="AF22" s="1"/>
  <c r="V22"/>
  <c r="Y22" s="1"/>
  <c r="Y9"/>
  <c r="AH22"/>
  <c r="AB9" i="501"/>
  <c r="X9" i="498"/>
  <c r="AE9" i="500"/>
  <c r="U15"/>
  <c r="X9"/>
  <c r="AH15"/>
  <c r="AH17" i="499"/>
  <c r="AE9"/>
  <c r="AE17" s="1"/>
  <c r="U17"/>
  <c r="X9"/>
  <c r="AF17"/>
  <c r="AG17"/>
  <c r="AH17" i="498"/>
  <c r="AC9" i="497"/>
  <c r="W34" i="491"/>
  <c r="X24" i="421" s="1"/>
  <c r="U9" i="495"/>
  <c r="AE16" s="1"/>
  <c r="U9" i="494"/>
  <c r="X9" s="1"/>
  <c r="AG11" i="496"/>
  <c r="X11"/>
  <c r="X12"/>
  <c r="X10"/>
  <c r="AF16"/>
  <c r="U9"/>
  <c r="AH16" i="495"/>
  <c r="X10"/>
  <c r="X11"/>
  <c r="X12"/>
  <c r="AG16" i="494"/>
  <c r="X10"/>
  <c r="X10" i="493"/>
  <c r="X11"/>
  <c r="U9"/>
  <c r="X12" i="492"/>
  <c r="AG11"/>
  <c r="X11"/>
  <c r="X10"/>
  <c r="AF17"/>
  <c r="X13"/>
  <c r="U9"/>
  <c r="AJ11" i="491"/>
  <c r="AA11"/>
  <c r="AA19"/>
  <c r="AI10"/>
  <c r="AA10"/>
  <c r="AA14"/>
  <c r="AA18"/>
  <c r="AA22"/>
  <c r="AA15"/>
  <c r="AA13"/>
  <c r="AA17"/>
  <c r="AA21"/>
  <c r="AA23"/>
  <c r="AA12"/>
  <c r="AA16"/>
  <c r="AA20"/>
  <c r="X9"/>
  <c r="W38" i="484"/>
  <c r="U9" i="490"/>
  <c r="AE9" s="1"/>
  <c r="AE15" s="1"/>
  <c r="U9" i="489"/>
  <c r="AE9" s="1"/>
  <c r="V9" i="486"/>
  <c r="AF9" s="1"/>
  <c r="AF18" s="1"/>
  <c r="X10" i="490"/>
  <c r="X11"/>
  <c r="AG11" i="489"/>
  <c r="AG15" s="1"/>
  <c r="AF15"/>
  <c r="AH15"/>
  <c r="X10" i="488"/>
  <c r="X12"/>
  <c r="AG11"/>
  <c r="X11"/>
  <c r="AF16"/>
  <c r="U9"/>
  <c r="Y12" i="487"/>
  <c r="AH11"/>
  <c r="Y11"/>
  <c r="Y10"/>
  <c r="AG17"/>
  <c r="Y13"/>
  <c r="V9"/>
  <c r="Y9" i="486"/>
  <c r="Y10"/>
  <c r="Y11"/>
  <c r="Y12"/>
  <c r="AG15" i="485"/>
  <c r="AH11"/>
  <c r="Y11"/>
  <c r="Y10"/>
  <c r="V9"/>
  <c r="AK16" i="484"/>
  <c r="AA12"/>
  <c r="AA11"/>
  <c r="AA15"/>
  <c r="AK14"/>
  <c r="AK38" s="1"/>
  <c r="AA10"/>
  <c r="AA13"/>
  <c r="X9"/>
  <c r="AB15" i="421"/>
  <c r="AH38" i="484" l="1"/>
  <c r="U15" i="489"/>
  <c r="X15" s="1"/>
  <c r="AE15"/>
  <c r="X9" i="490"/>
  <c r="U15"/>
  <c r="X15" s="1"/>
  <c r="U16" i="495"/>
  <c r="X16" s="1"/>
  <c r="X9"/>
  <c r="X17" i="498"/>
  <c r="AC32" i="497" s="1"/>
  <c r="Z32"/>
  <c r="AM32" s="1"/>
  <c r="X17" i="499"/>
  <c r="AC33" i="497" s="1"/>
  <c r="Z33"/>
  <c r="AM33" s="1"/>
  <c r="X15" i="500"/>
  <c r="AC34" i="497" s="1"/>
  <c r="Z34"/>
  <c r="AM34" s="1"/>
  <c r="V18" i="486"/>
  <c r="Y18" s="1"/>
  <c r="AH16" i="488"/>
  <c r="U16" i="494"/>
  <c r="X16" s="1"/>
  <c r="AE16"/>
  <c r="AH16" i="496"/>
  <c r="AE16"/>
  <c r="U16"/>
  <c r="X16" s="1"/>
  <c r="X9"/>
  <c r="AG16"/>
  <c r="AE16" i="493"/>
  <c r="U16"/>
  <c r="X16" s="1"/>
  <c r="X9"/>
  <c r="AE17" i="492"/>
  <c r="U17"/>
  <c r="X17" s="1"/>
  <c r="X9"/>
  <c r="AG17"/>
  <c r="AH17"/>
  <c r="X34" i="491"/>
  <c r="AA9"/>
  <c r="X9" i="489"/>
  <c r="AE9" i="488"/>
  <c r="AE16" s="1"/>
  <c r="U16"/>
  <c r="X16" s="1"/>
  <c r="X9"/>
  <c r="AG16"/>
  <c r="AI17" i="487"/>
  <c r="AF9"/>
  <c r="AF17" s="1"/>
  <c r="V17"/>
  <c r="Y17" s="1"/>
  <c r="Y9"/>
  <c r="AH17"/>
  <c r="AH15" i="485"/>
  <c r="AF9"/>
  <c r="AF15" s="1"/>
  <c r="V15"/>
  <c r="Y15" s="1"/>
  <c r="Y9"/>
  <c r="AI15"/>
  <c r="X38" i="484"/>
  <c r="AA38" s="1"/>
  <c r="AA9"/>
  <c r="AM39" i="497" l="1"/>
  <c r="AA34" i="491"/>
  <c r="AB24" i="421" s="1"/>
  <c r="Y24"/>
  <c r="AL24" s="1"/>
  <c r="Z39" i="497"/>
  <c r="AH19" i="469"/>
  <c r="W9"/>
  <c r="A9" i="428"/>
  <c r="D10" s="1"/>
  <c r="AC39" i="497" l="1"/>
  <c r="AB25" i="421" s="1"/>
  <c r="Y25"/>
  <c r="AL25" s="1"/>
  <c r="AG9" i="469"/>
  <c r="Z27"/>
  <c r="Z9"/>
  <c r="AL30" i="421" l="1"/>
  <c r="X30" l="1"/>
  <c r="X28" i="501" s="1"/>
  <c r="X35" s="1"/>
  <c r="D7" i="428"/>
  <c r="B14"/>
  <c r="B18" s="1"/>
  <c r="B19" l="1"/>
  <c r="AK11" i="421" l="1"/>
  <c r="AK30" s="1"/>
  <c r="Y9" l="1"/>
  <c r="AJ10"/>
  <c r="Y30" l="1"/>
  <c r="Y28" i="501" s="1"/>
  <c r="AJ30" i="421"/>
  <c r="AI30"/>
  <c r="AB9"/>
  <c r="AL28" i="501" l="1"/>
  <c r="AL35" s="1"/>
  <c r="Y35"/>
  <c r="AB35" s="1"/>
  <c r="AB30" i="421"/>
  <c r="AB28" i="501" s="1"/>
</calcChain>
</file>

<file path=xl/sharedStrings.xml><?xml version="1.0" encoding="utf-8"?>
<sst xmlns="http://schemas.openxmlformats.org/spreadsheetml/2006/main" count="1981" uniqueCount="198">
  <si>
    <t>POTÊNCIA(W)</t>
  </si>
  <si>
    <t>CIRCUITOS</t>
  </si>
  <si>
    <t>POTÊNCIA(VA)</t>
  </si>
  <si>
    <t>FATOR POTÊNCIA</t>
  </si>
  <si>
    <t>FASE mm²</t>
  </si>
  <si>
    <t>SOMA TOTAL</t>
  </si>
  <si>
    <t>NEUTRO mm²</t>
  </si>
  <si>
    <t>TERRA mm²</t>
  </si>
  <si>
    <t>DISJUNTOR (A)</t>
  </si>
  <si>
    <t>CURVA DISJUNTOR</t>
  </si>
  <si>
    <t>BALANCEAMENTO DE FASES</t>
  </si>
  <si>
    <t>A-N</t>
  </si>
  <si>
    <t>B-N</t>
  </si>
  <si>
    <t>C-N</t>
  </si>
  <si>
    <t>ABC</t>
  </si>
  <si>
    <t>CORRENTE (A)</t>
  </si>
  <si>
    <t>C</t>
  </si>
  <si>
    <t>TENSÃO(V)</t>
  </si>
  <si>
    <t>DESCRIÇÃO</t>
  </si>
  <si>
    <t>AMBIENTE/ USO</t>
  </si>
  <si>
    <t>DISP. DR 30mA (A)</t>
  </si>
  <si>
    <t>TOMADAS (WATTS)</t>
  </si>
  <si>
    <t>LÂMPADAS (WATTS)</t>
  </si>
  <si>
    <t xml:space="preserve">Soma Geral Iluminação e tomadas: </t>
  </si>
  <si>
    <t>W</t>
  </si>
  <si>
    <t>Iluminação tomadas:</t>
  </si>
  <si>
    <t>VA</t>
  </si>
  <si>
    <t xml:space="preserve">W    x </t>
  </si>
  <si>
    <t xml:space="preserve">Ar Cond.: </t>
  </si>
  <si>
    <t>DEMANDA TOTAL</t>
  </si>
  <si>
    <t xml:space="preserve">D = </t>
  </si>
  <si>
    <t xml:space="preserve">ID = </t>
  </si>
  <si>
    <t>A</t>
  </si>
  <si>
    <t>CONCLUSÕES:</t>
  </si>
  <si>
    <t>Iluminação</t>
  </si>
  <si>
    <t>Esp</t>
  </si>
  <si>
    <t xml:space="preserve">CÁLCULO DA DEMANDA - NTC-04 - 100% para os primeiros 12KW e 50% para restante </t>
  </si>
  <si>
    <t xml:space="preserve">Iluminação e tomadas: F.D 100% </t>
  </si>
  <si>
    <t xml:space="preserve">Iluminação e tomadas: F.D 50% </t>
  </si>
  <si>
    <t>Iluminação - Emergência</t>
  </si>
  <si>
    <t>Iluminação - Circulação</t>
  </si>
  <si>
    <t>3x16,0</t>
  </si>
  <si>
    <t>F.D.: 300kVA</t>
  </si>
  <si>
    <t>2x3x185,0</t>
  </si>
  <si>
    <t>2x1x185,0</t>
  </si>
  <si>
    <t>2x95,0</t>
  </si>
  <si>
    <t>QDFB-T - QUADRO DE DISTRIBUIÇÃO DE FORÇA - BLOCO B (TÉRREO)</t>
  </si>
  <si>
    <t>Iluminação - Ferramental/Sala de Aula</t>
  </si>
  <si>
    <t>Iluminação - Banheiros/Circulação</t>
  </si>
  <si>
    <t>Iluminação - DML/Sala Técnica/Escada</t>
  </si>
  <si>
    <t>QFLB1-T - QUADRO DE FORÇA DO LABORATÓRIO 1 - BLOCO B (TÉRREO)</t>
  </si>
  <si>
    <t>QFLB2-T - QUADRO DE FORÇA DO LABORATÓRIO 2 - BLOCO B (TÉRREO)</t>
  </si>
  <si>
    <t>QFLB3-T - QUADRO DE FORÇA DO LABORATÓRIO 3 - BLOCO B (TÉRREO)</t>
  </si>
  <si>
    <t>QFLB4-T - QUADRO DE FORÇA DO LABORATÓRIO 4 - BLOCO B (TÉRREO)</t>
  </si>
  <si>
    <t>QFLB5-T - QUADRO DE FORÇA DO LABORATÓRIO 5 - BLOCO B (TÉRREO)</t>
  </si>
  <si>
    <t>QFLB6-T - QUADRO DE FORÇA DO LABORATÓRIO 6 - BLOCO B (TÉRREO)</t>
  </si>
  <si>
    <t>QFLB7-T - QUADRO DE FORÇA DO LABORATÓRIO 7 - BLOCO B (TÉRREO)</t>
  </si>
  <si>
    <t>QFLB8-T - QUADRO DE FORÇA DO LABORATÓRIO 8 - BLOCO B (TÉRREO)</t>
  </si>
  <si>
    <t>QDFB-1 - QUADRO DE DISTRIBUIÇÃO DE FORÇA - BLOCO B (1º PAVIMENTO)</t>
  </si>
  <si>
    <t>QFLB1-1 - QUADRO DE FORÇA DO LABORATÓRIO 1 - BLOCO B (1º PAVIMENTO)</t>
  </si>
  <si>
    <t>QFLB2-1 - QUADRO DE FORÇA DO LABORATÓRIO 2 - BLOCO B (1º PAVIMENTO)</t>
  </si>
  <si>
    <t>QFLB3-1 - QUADRO DE FORÇA DO LABORATÓRIO 3 - BLOCO B (1º PAVIMENTO)</t>
  </si>
  <si>
    <t>QFLB4-1 - QUADRO DE FORÇA DO LABORATÓRIO 4 - BLOCO B (1º PAVIMENTO)</t>
  </si>
  <si>
    <t>QFLB5-1 - QUADRO DE FORÇA DO LABORATÓRIO 5 - BLOCO B (1º PAVIMENTO)</t>
  </si>
  <si>
    <t>Iluminação - Salas/Banheiro/DML</t>
  </si>
  <si>
    <t>Iluminação - Salas de Aula</t>
  </si>
  <si>
    <t>QFLB1-2 - QUADRO DE FORÇA DO LABORATÓRIO 1 - BLOCO B (2º PAVIMENTO)</t>
  </si>
  <si>
    <t>QFLB2-2 - QUADRO DE FORÇA DO LABORATÓRIO 2 - BLOCO B (2º PAVIMENTO)</t>
  </si>
  <si>
    <t>QFLB3-2 - QUADRO DE FORÇA DO LABORATÓRIO 3 - BLOCO B (2º PAVIMENTO)</t>
  </si>
  <si>
    <t>QDFB-2 - QUADRO DE DISTRIBUIÇÃO DE FORÇA - BLOCO B (2º PAVIMENTO)</t>
  </si>
  <si>
    <t>Iluminação - Salas</t>
  </si>
  <si>
    <t>Iluminação - Salas/DML/Sala Técnica</t>
  </si>
  <si>
    <t>Iluminação - Sala/Banheiro</t>
  </si>
  <si>
    <t>QDFA-T - QUADRO DE DISTRIBUIÇÃO DE FORÇA - BLOCO A (TÉRREO)</t>
  </si>
  <si>
    <t>QFLA1-T - QUADRO DE FORÇA DO LABORATÓRIO 1 - BLOCO A (TÉRREO)</t>
  </si>
  <si>
    <t>QFLA2-T - QUADRO DE FORÇA DO LABORATÓRIO 2 - BLOCO A (TÉRREO)</t>
  </si>
  <si>
    <t>QFLA3-T - QUADRO DE FORÇA DO LABORATÓRIO 3 - BLOCO A (TÉRREO)</t>
  </si>
  <si>
    <t>QFLA4-T - QUADRO DE FORÇA DO LABORATÓRIO 4 - BLOCO A (TÉRREO)</t>
  </si>
  <si>
    <t>QFLA5-T - QUADRO DE FORÇA DO LABORATÓRIO 5 - BLOCO A (TÉRREO)</t>
  </si>
  <si>
    <t>QFLA6-T - QUADRO DE FORÇA DO LABORATÓRIO 6 - BLOCO A (TÉRREO)</t>
  </si>
  <si>
    <t>QFLA7-T - QUADRO DE FORÇA DO LABORATÓRIO 7 - BLOCO A (TÉRREO)</t>
  </si>
  <si>
    <t>QFLA8-T - QUADRO DE FORÇA DO LABORATÓRIO 8 - BLOCO A (TÉRREO)</t>
  </si>
  <si>
    <t>QFLA9-T - QUADRO DE FORÇA DO LABORATÓRIO 9 - BLOCO A (TÉRREO)</t>
  </si>
  <si>
    <t>QFLA10-T - QUADRO DE FORÇA DO LABORATÓRIO 10 - BLOCO A (TÉRREO)</t>
  </si>
  <si>
    <t>Iluminação - Passarela</t>
  </si>
  <si>
    <t>Iluminação - Salas/Banheiro/Escada</t>
  </si>
  <si>
    <t>QDFA-1 - QUADRO DE DISTRIBUIÇÃO DE FORÇA - BLOCO A (1º PAVIMENTO)</t>
  </si>
  <si>
    <t>QFLA1-1 - QUADRO DE FORÇA DO LABORATÓRIO 1 - BLOCO A (1º PAVIMENTO)</t>
  </si>
  <si>
    <t>QFLA2-1 - QUADRO DE FORÇA DO LABORATÓRIO 2 - BLOCO A (1º PAVIMENTO)</t>
  </si>
  <si>
    <t>QFLA3-1 - QUADRO DE FORÇA DO LABORATÓRIO 3 - BLOCO A (1º PAVIMENTO)</t>
  </si>
  <si>
    <t>QFLA4-1 - QUADRO DE FORÇA DO LABORATÓRIO 4 - BLOCO A (1º PAVIMENTO)</t>
  </si>
  <si>
    <t>Iluminação - Sala de Aula</t>
  </si>
  <si>
    <t>Iluminação - Salas/Auditório</t>
  </si>
  <si>
    <t>QDFA-2 - QUADRO DE DISTRIBUIÇÃO DE FORÇA - BLOCO A (2º PAVIMENTO)</t>
  </si>
  <si>
    <t>QFLA1-2 - QUADRO DE FORÇA DO LABORATÓRIO 1 - BLOCO A (2º PAVIMENTO)</t>
  </si>
  <si>
    <t>QFLA2-2 - QUADRO DE FORÇA DO LABORATÓRIO 2 - BLOCO A (2º PAVIMENTO)</t>
  </si>
  <si>
    <t>QFLA3-2 - QUADRO DE FORÇA DO LABORATÓRIO 3 - BLOCO A (2º PAVIMENTO)</t>
  </si>
  <si>
    <t>QFLA4-2 - QUADRO DE FORÇA DO LABORATÓRIO 4 - BLOCO A (2º PAVIMENTO)</t>
  </si>
  <si>
    <t>QFLA5-2 - QUADRO DE FORÇA DO LABORATÓRIO 5 - BLOCO A (2º PAVIMENTO)</t>
  </si>
  <si>
    <t>Iluminação - Salas/Banheiros</t>
  </si>
  <si>
    <t>Iluminação - Passarela/Salas</t>
  </si>
  <si>
    <t>Tomada - Laboratório</t>
  </si>
  <si>
    <t>Tomada - Laboratório (Trifásica)</t>
  </si>
  <si>
    <t>Reserva</t>
  </si>
  <si>
    <t>Tomada - Laboratório (Trifásico)</t>
  </si>
  <si>
    <t>Tomada - Ferrametal</t>
  </si>
  <si>
    <t>Tomada - Laboratório de Usinagem</t>
  </si>
  <si>
    <t>Tomada - Ferrametal (Trifásica)</t>
  </si>
  <si>
    <t>Tomada - Sala Tec</t>
  </si>
  <si>
    <t>Tomada - Dep Materiais</t>
  </si>
  <si>
    <t>Tomada - Materiais</t>
  </si>
  <si>
    <t>Tomada - Metrologia</t>
  </si>
  <si>
    <t>Tomada - Circulação</t>
  </si>
  <si>
    <t>Tomada - Banheiros</t>
  </si>
  <si>
    <t>Tomada - Câmeras</t>
  </si>
  <si>
    <t>Tomada - Sala Técnica</t>
  </si>
  <si>
    <t>Tomada - Sala de Pesquisa</t>
  </si>
  <si>
    <t>Tomada - Sala do Técnico</t>
  </si>
  <si>
    <t>Tomada - Sala de Aula</t>
  </si>
  <si>
    <t>Tomada - Sala de Desenho</t>
  </si>
  <si>
    <t>Tomada - Lab de Matemática</t>
  </si>
  <si>
    <t>Tomada - Sala</t>
  </si>
  <si>
    <t>Tomada - Sala de Música</t>
  </si>
  <si>
    <t>QFLB1-2</t>
  </si>
  <si>
    <t>QFLB2-2</t>
  </si>
  <si>
    <t>QFLB3-2</t>
  </si>
  <si>
    <t>3x6,0</t>
  </si>
  <si>
    <t>QFLB1-1</t>
  </si>
  <si>
    <t>QFLB2-1</t>
  </si>
  <si>
    <t>QFLB3-1</t>
  </si>
  <si>
    <t>QFLB4-1</t>
  </si>
  <si>
    <t>QFLB5-1</t>
  </si>
  <si>
    <t>3x2,5</t>
  </si>
  <si>
    <t>3x4,0</t>
  </si>
  <si>
    <t>3x70,0</t>
  </si>
  <si>
    <t>3x185,0</t>
  </si>
  <si>
    <t>QFLB1-T</t>
  </si>
  <si>
    <t>QFLB2-T</t>
  </si>
  <si>
    <t>QFLB3-T</t>
  </si>
  <si>
    <t>QFLB4-T</t>
  </si>
  <si>
    <t>QFLB5-T</t>
  </si>
  <si>
    <t>QFLB6-T</t>
  </si>
  <si>
    <t>QFLB7-T</t>
  </si>
  <si>
    <t>QFLB8-T</t>
  </si>
  <si>
    <t>QDFB-1</t>
  </si>
  <si>
    <t>QDFB-2</t>
  </si>
  <si>
    <t>Tomada - Laboratórios</t>
  </si>
  <si>
    <t>QFLA1-T</t>
  </si>
  <si>
    <t>QFLA2-T</t>
  </si>
  <si>
    <t>QFLA3-T</t>
  </si>
  <si>
    <t>QFLA4-T</t>
  </si>
  <si>
    <t>QFLA5-T</t>
  </si>
  <si>
    <t>QFLA6-T</t>
  </si>
  <si>
    <t>QFLA7-T</t>
  </si>
  <si>
    <t>QFLA8-T</t>
  </si>
  <si>
    <t>QFLA9-T</t>
  </si>
  <si>
    <t>QFLA10-T</t>
  </si>
  <si>
    <t>QDFB-T</t>
  </si>
  <si>
    <t>QDFA-1</t>
  </si>
  <si>
    <t>QDFA-2</t>
  </si>
  <si>
    <t>Tomada - Auditório</t>
  </si>
  <si>
    <t>QFLA1-1</t>
  </si>
  <si>
    <t>QFLA2-1</t>
  </si>
  <si>
    <t>QFLA3-1</t>
  </si>
  <si>
    <t>QFLA4-1</t>
  </si>
  <si>
    <t>Tomada - Sala Manutenção</t>
  </si>
  <si>
    <t>Tomada - Escaninhos</t>
  </si>
  <si>
    <t>Tomada - Sala dos Professores</t>
  </si>
  <si>
    <t>QFLA1-2</t>
  </si>
  <si>
    <t>QFLA2-2</t>
  </si>
  <si>
    <t>QFLA3-2</t>
  </si>
  <si>
    <t>QFLA4-2</t>
  </si>
  <si>
    <t>QFLA5-2</t>
  </si>
  <si>
    <t>4x3x185,0</t>
  </si>
  <si>
    <t>4x1x185,0</t>
  </si>
  <si>
    <t>4x95,0</t>
  </si>
  <si>
    <t>DISJUNTOR: TERMOMAGNÉTICO TRIPOLAR DE 800A</t>
  </si>
  <si>
    <t>TUBULAÇÃO: 4xØ100mm PVC-RÍGIDO</t>
  </si>
  <si>
    <t xml:space="preserve">      TERRA: 4x1#(95mm² - NÚ)</t>
  </si>
  <si>
    <t>CONDUTORES: 4x3 FASES E 4x1 NEUTRO (185,0mm² - 06/1KV EPR/XLPE 90° ENCORDOAMENTO CLASSE 2)</t>
  </si>
  <si>
    <t>F.D.: 500kVA</t>
  </si>
  <si>
    <t>QFACB-T (PREVISÃO)</t>
  </si>
  <si>
    <t>QFACB-1 (PREVISÃO)</t>
  </si>
  <si>
    <t>F.D.: 106kVA</t>
  </si>
  <si>
    <t>F.D.: 100,8kVA</t>
  </si>
  <si>
    <t>QFACB-2 (PREVISÃO)</t>
  </si>
  <si>
    <t>QFACA-T (PREVISÃO)</t>
  </si>
  <si>
    <t>DEMANDA (BLOCO ACADÊMICO) - BLOCO A</t>
  </si>
  <si>
    <t>DEMANDA (BLOCO ACADÊMICO) - BLOCO B</t>
  </si>
  <si>
    <t>Ar Condicionado: F.D 65% - 84 aparelhos (Split)</t>
  </si>
  <si>
    <t>Ar Condicionado: F.D 60% - 168 aparelhos (Split)</t>
  </si>
  <si>
    <t>F.D.: 104kVA</t>
  </si>
  <si>
    <t>QFACA-1 (PREVISÃO)</t>
  </si>
  <si>
    <t>F.D.: 111kVA</t>
  </si>
  <si>
    <t>DISJUNTOR: TERMOMAGNÉTICO TRIPOLAR DE 500A</t>
  </si>
  <si>
    <t>TUBULAÇÃO: 2xØ100mm PVC-RÍGIDO</t>
  </si>
  <si>
    <t>CONDUTORES: 2x3 FASES E 2x1 NEUTRO (185,0mm² - 06/1KV EPR/XLPE 90° ENCORDOAMENTO CLASSE 2)</t>
  </si>
  <si>
    <t xml:space="preserve">      TERRA: 2x1#(95mm² - NÚ)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</si>
</sst>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12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/>
    <xf numFmtId="1" fontId="4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0" fontId="0" fillId="3" borderId="0" xfId="0" applyFill="1"/>
    <xf numFmtId="0" fontId="0" fillId="3" borderId="18" xfId="0" applyFill="1" applyBorder="1"/>
    <xf numFmtId="0" fontId="0" fillId="3" borderId="17" xfId="0" applyFill="1" applyBorder="1"/>
    <xf numFmtId="0" fontId="0" fillId="3" borderId="0" xfId="0" applyFill="1" applyBorder="1"/>
    <xf numFmtId="0" fontId="3" fillId="3" borderId="17" xfId="0" applyFont="1" applyFill="1" applyBorder="1"/>
    <xf numFmtId="3" fontId="1" fillId="3" borderId="0" xfId="0" applyNumberFormat="1" applyFont="1" applyFill="1" applyBorder="1"/>
    <xf numFmtId="0" fontId="1" fillId="3" borderId="0" xfId="0" applyFont="1" applyFill="1" applyBorder="1"/>
    <xf numFmtId="0" fontId="3" fillId="4" borderId="17" xfId="0" applyFont="1" applyFill="1" applyBorder="1"/>
    <xf numFmtId="0" fontId="0" fillId="4" borderId="0" xfId="0" applyFill="1" applyBorder="1"/>
    <xf numFmtId="3" fontId="1" fillId="4" borderId="17" xfId="0" applyNumberFormat="1" applyFont="1" applyFill="1" applyBorder="1"/>
    <xf numFmtId="0" fontId="1" fillId="4" borderId="0" xfId="0" applyFont="1" applyFill="1" applyBorder="1"/>
    <xf numFmtId="9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0" fontId="0" fillId="4" borderId="17" xfId="0" applyFill="1" applyBorder="1"/>
    <xf numFmtId="2" fontId="1" fillId="4" borderId="0" xfId="0" applyNumberFormat="1" applyFont="1" applyFill="1" applyBorder="1"/>
    <xf numFmtId="0" fontId="1" fillId="3" borderId="17" xfId="0" applyFont="1" applyFill="1" applyBorder="1"/>
    <xf numFmtId="4" fontId="1" fillId="3" borderId="0" xfId="0" applyNumberFormat="1" applyFont="1" applyFill="1" applyBorder="1"/>
    <xf numFmtId="0" fontId="4" fillId="3" borderId="17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0" fillId="3" borderId="20" xfId="0" applyFill="1" applyBorder="1"/>
    <xf numFmtId="0" fontId="0" fillId="3" borderId="21" xfId="0" applyFill="1" applyBorder="1"/>
    <xf numFmtId="1" fontId="4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1" fontId="4" fillId="0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/>
    </xf>
    <xf numFmtId="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0" xfId="0" applyFill="1"/>
    <xf numFmtId="4" fontId="2" fillId="0" borderId="1" xfId="0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1" fontId="2" fillId="0" borderId="1" xfId="1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justify" textRotation="90"/>
    </xf>
    <xf numFmtId="0" fontId="1" fillId="2" borderId="1" xfId="1" applyFont="1" applyFill="1" applyBorder="1" applyAlignment="1">
      <alignment horizontal="left"/>
    </xf>
    <xf numFmtId="1" fontId="1" fillId="2" borderId="1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textRotation="90"/>
    </xf>
    <xf numFmtId="0" fontId="5" fillId="0" borderId="1" xfId="1" applyFont="1" applyBorder="1"/>
    <xf numFmtId="0" fontId="3" fillId="0" borderId="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justify" textRotation="90"/>
    </xf>
    <xf numFmtId="0" fontId="3" fillId="0" borderId="12" xfId="1" applyFont="1" applyFill="1" applyBorder="1" applyAlignment="1">
      <alignment horizontal="center" vertical="justify" textRotation="90"/>
    </xf>
    <xf numFmtId="0" fontId="3" fillId="0" borderId="13" xfId="1" applyFont="1" applyFill="1" applyBorder="1" applyAlignment="1">
      <alignment horizontal="center" vertical="justify" textRotation="90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left"/>
    </xf>
    <xf numFmtId="0" fontId="1" fillId="2" borderId="23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1" fontId="2" fillId="0" borderId="22" xfId="1" applyNumberFormat="1" applyFont="1" applyFill="1" applyBorder="1" applyAlignment="1">
      <alignment horizontal="left"/>
    </xf>
    <xf numFmtId="1" fontId="2" fillId="0" borderId="23" xfId="1" applyNumberFormat="1" applyFont="1" applyFill="1" applyBorder="1" applyAlignment="1">
      <alignment horizontal="left"/>
    </xf>
    <xf numFmtId="1" fontId="2" fillId="0" borderId="24" xfId="1" applyNumberFormat="1" applyFont="1" applyFill="1" applyBorder="1" applyAlignment="1">
      <alignment horizontal="left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3399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27" sqref="B27"/>
    </sheetView>
  </sheetViews>
  <sheetFormatPr defaultRowHeight="12.75"/>
  <cols>
    <col min="1" max="1" width="11.42578125" customWidth="1"/>
    <col min="2" max="2" width="10.140625" bestFit="1" customWidth="1"/>
    <col min="3" max="3" width="12.28515625" customWidth="1"/>
    <col min="4" max="4" width="10.140625" bestFit="1" customWidth="1"/>
    <col min="5" max="5" width="8.42578125" customWidth="1"/>
    <col min="6" max="6" width="23.140625" customWidth="1"/>
    <col min="7" max="7" width="5.28515625" customWidth="1"/>
    <col min="8" max="8" width="19.85546875" customWidth="1"/>
    <col min="9" max="9" width="3.85546875" customWidth="1"/>
    <col min="256" max="256" width="11.42578125" customWidth="1"/>
    <col min="257" max="257" width="10.140625" bestFit="1" customWidth="1"/>
    <col min="258" max="258" width="12.28515625" customWidth="1"/>
    <col min="259" max="259" width="10.140625" bestFit="1" customWidth="1"/>
    <col min="260" max="260" width="8.42578125" customWidth="1"/>
    <col min="261" max="261" width="23.140625" customWidth="1"/>
    <col min="262" max="262" width="5.28515625" customWidth="1"/>
    <col min="264" max="264" width="15.28515625" customWidth="1"/>
    <col min="265" max="265" width="3.85546875" customWidth="1"/>
    <col min="512" max="512" width="11.42578125" customWidth="1"/>
    <col min="513" max="513" width="10.140625" bestFit="1" customWidth="1"/>
    <col min="514" max="514" width="12.28515625" customWidth="1"/>
    <col min="515" max="515" width="10.140625" bestFit="1" customWidth="1"/>
    <col min="516" max="516" width="8.42578125" customWidth="1"/>
    <col min="517" max="517" width="23.140625" customWidth="1"/>
    <col min="518" max="518" width="5.28515625" customWidth="1"/>
    <col min="520" max="520" width="15.28515625" customWidth="1"/>
    <col min="521" max="521" width="3.85546875" customWidth="1"/>
    <col min="768" max="768" width="11.42578125" customWidth="1"/>
    <col min="769" max="769" width="10.140625" bestFit="1" customWidth="1"/>
    <col min="770" max="770" width="12.28515625" customWidth="1"/>
    <col min="771" max="771" width="10.140625" bestFit="1" customWidth="1"/>
    <col min="772" max="772" width="8.42578125" customWidth="1"/>
    <col min="773" max="773" width="23.140625" customWidth="1"/>
    <col min="774" max="774" width="5.28515625" customWidth="1"/>
    <col min="776" max="776" width="15.28515625" customWidth="1"/>
    <col min="777" max="777" width="3.85546875" customWidth="1"/>
    <col min="1024" max="1024" width="11.42578125" customWidth="1"/>
    <col min="1025" max="1025" width="10.140625" bestFit="1" customWidth="1"/>
    <col min="1026" max="1026" width="12.28515625" customWidth="1"/>
    <col min="1027" max="1027" width="10.140625" bestFit="1" customWidth="1"/>
    <col min="1028" max="1028" width="8.42578125" customWidth="1"/>
    <col min="1029" max="1029" width="23.140625" customWidth="1"/>
    <col min="1030" max="1030" width="5.28515625" customWidth="1"/>
    <col min="1032" max="1032" width="15.28515625" customWidth="1"/>
    <col min="1033" max="1033" width="3.85546875" customWidth="1"/>
    <col min="1280" max="1280" width="11.42578125" customWidth="1"/>
    <col min="1281" max="1281" width="10.140625" bestFit="1" customWidth="1"/>
    <col min="1282" max="1282" width="12.28515625" customWidth="1"/>
    <col min="1283" max="1283" width="10.140625" bestFit="1" customWidth="1"/>
    <col min="1284" max="1284" width="8.42578125" customWidth="1"/>
    <col min="1285" max="1285" width="23.140625" customWidth="1"/>
    <col min="1286" max="1286" width="5.28515625" customWidth="1"/>
    <col min="1288" max="1288" width="15.28515625" customWidth="1"/>
    <col min="1289" max="1289" width="3.85546875" customWidth="1"/>
    <col min="1536" max="1536" width="11.42578125" customWidth="1"/>
    <col min="1537" max="1537" width="10.140625" bestFit="1" customWidth="1"/>
    <col min="1538" max="1538" width="12.28515625" customWidth="1"/>
    <col min="1539" max="1539" width="10.140625" bestFit="1" customWidth="1"/>
    <col min="1540" max="1540" width="8.42578125" customWidth="1"/>
    <col min="1541" max="1541" width="23.140625" customWidth="1"/>
    <col min="1542" max="1542" width="5.28515625" customWidth="1"/>
    <col min="1544" max="1544" width="15.28515625" customWidth="1"/>
    <col min="1545" max="1545" width="3.85546875" customWidth="1"/>
    <col min="1792" max="1792" width="11.42578125" customWidth="1"/>
    <col min="1793" max="1793" width="10.140625" bestFit="1" customWidth="1"/>
    <col min="1794" max="1794" width="12.28515625" customWidth="1"/>
    <col min="1795" max="1795" width="10.140625" bestFit="1" customWidth="1"/>
    <col min="1796" max="1796" width="8.42578125" customWidth="1"/>
    <col min="1797" max="1797" width="23.140625" customWidth="1"/>
    <col min="1798" max="1798" width="5.28515625" customWidth="1"/>
    <col min="1800" max="1800" width="15.28515625" customWidth="1"/>
    <col min="1801" max="1801" width="3.85546875" customWidth="1"/>
    <col min="2048" max="2048" width="11.42578125" customWidth="1"/>
    <col min="2049" max="2049" width="10.140625" bestFit="1" customWidth="1"/>
    <col min="2050" max="2050" width="12.28515625" customWidth="1"/>
    <col min="2051" max="2051" width="10.140625" bestFit="1" customWidth="1"/>
    <col min="2052" max="2052" width="8.42578125" customWidth="1"/>
    <col min="2053" max="2053" width="23.140625" customWidth="1"/>
    <col min="2054" max="2054" width="5.28515625" customWidth="1"/>
    <col min="2056" max="2056" width="15.28515625" customWidth="1"/>
    <col min="2057" max="2057" width="3.85546875" customWidth="1"/>
    <col min="2304" max="2304" width="11.42578125" customWidth="1"/>
    <col min="2305" max="2305" width="10.140625" bestFit="1" customWidth="1"/>
    <col min="2306" max="2306" width="12.28515625" customWidth="1"/>
    <col min="2307" max="2307" width="10.140625" bestFit="1" customWidth="1"/>
    <col min="2308" max="2308" width="8.42578125" customWidth="1"/>
    <col min="2309" max="2309" width="23.140625" customWidth="1"/>
    <col min="2310" max="2310" width="5.28515625" customWidth="1"/>
    <col min="2312" max="2312" width="15.28515625" customWidth="1"/>
    <col min="2313" max="2313" width="3.85546875" customWidth="1"/>
    <col min="2560" max="2560" width="11.42578125" customWidth="1"/>
    <col min="2561" max="2561" width="10.140625" bestFit="1" customWidth="1"/>
    <col min="2562" max="2562" width="12.28515625" customWidth="1"/>
    <col min="2563" max="2563" width="10.140625" bestFit="1" customWidth="1"/>
    <col min="2564" max="2564" width="8.42578125" customWidth="1"/>
    <col min="2565" max="2565" width="23.140625" customWidth="1"/>
    <col min="2566" max="2566" width="5.28515625" customWidth="1"/>
    <col min="2568" max="2568" width="15.28515625" customWidth="1"/>
    <col min="2569" max="2569" width="3.85546875" customWidth="1"/>
    <col min="2816" max="2816" width="11.42578125" customWidth="1"/>
    <col min="2817" max="2817" width="10.140625" bestFit="1" customWidth="1"/>
    <col min="2818" max="2818" width="12.28515625" customWidth="1"/>
    <col min="2819" max="2819" width="10.140625" bestFit="1" customWidth="1"/>
    <col min="2820" max="2820" width="8.42578125" customWidth="1"/>
    <col min="2821" max="2821" width="23.140625" customWidth="1"/>
    <col min="2822" max="2822" width="5.28515625" customWidth="1"/>
    <col min="2824" max="2824" width="15.28515625" customWidth="1"/>
    <col min="2825" max="2825" width="3.85546875" customWidth="1"/>
    <col min="3072" max="3072" width="11.42578125" customWidth="1"/>
    <col min="3073" max="3073" width="10.140625" bestFit="1" customWidth="1"/>
    <col min="3074" max="3074" width="12.28515625" customWidth="1"/>
    <col min="3075" max="3075" width="10.140625" bestFit="1" customWidth="1"/>
    <col min="3076" max="3076" width="8.42578125" customWidth="1"/>
    <col min="3077" max="3077" width="23.140625" customWidth="1"/>
    <col min="3078" max="3078" width="5.28515625" customWidth="1"/>
    <col min="3080" max="3080" width="15.28515625" customWidth="1"/>
    <col min="3081" max="3081" width="3.85546875" customWidth="1"/>
    <col min="3328" max="3328" width="11.42578125" customWidth="1"/>
    <col min="3329" max="3329" width="10.140625" bestFit="1" customWidth="1"/>
    <col min="3330" max="3330" width="12.28515625" customWidth="1"/>
    <col min="3331" max="3331" width="10.140625" bestFit="1" customWidth="1"/>
    <col min="3332" max="3332" width="8.42578125" customWidth="1"/>
    <col min="3333" max="3333" width="23.140625" customWidth="1"/>
    <col min="3334" max="3334" width="5.28515625" customWidth="1"/>
    <col min="3336" max="3336" width="15.28515625" customWidth="1"/>
    <col min="3337" max="3337" width="3.85546875" customWidth="1"/>
    <col min="3584" max="3584" width="11.42578125" customWidth="1"/>
    <col min="3585" max="3585" width="10.140625" bestFit="1" customWidth="1"/>
    <col min="3586" max="3586" width="12.28515625" customWidth="1"/>
    <col min="3587" max="3587" width="10.140625" bestFit="1" customWidth="1"/>
    <col min="3588" max="3588" width="8.42578125" customWidth="1"/>
    <col min="3589" max="3589" width="23.140625" customWidth="1"/>
    <col min="3590" max="3590" width="5.28515625" customWidth="1"/>
    <col min="3592" max="3592" width="15.28515625" customWidth="1"/>
    <col min="3593" max="3593" width="3.85546875" customWidth="1"/>
    <col min="3840" max="3840" width="11.42578125" customWidth="1"/>
    <col min="3841" max="3841" width="10.140625" bestFit="1" customWidth="1"/>
    <col min="3842" max="3842" width="12.28515625" customWidth="1"/>
    <col min="3843" max="3843" width="10.140625" bestFit="1" customWidth="1"/>
    <col min="3844" max="3844" width="8.42578125" customWidth="1"/>
    <col min="3845" max="3845" width="23.140625" customWidth="1"/>
    <col min="3846" max="3846" width="5.28515625" customWidth="1"/>
    <col min="3848" max="3848" width="15.28515625" customWidth="1"/>
    <col min="3849" max="3849" width="3.85546875" customWidth="1"/>
    <col min="4096" max="4096" width="11.42578125" customWidth="1"/>
    <col min="4097" max="4097" width="10.140625" bestFit="1" customWidth="1"/>
    <col min="4098" max="4098" width="12.28515625" customWidth="1"/>
    <col min="4099" max="4099" width="10.140625" bestFit="1" customWidth="1"/>
    <col min="4100" max="4100" width="8.42578125" customWidth="1"/>
    <col min="4101" max="4101" width="23.140625" customWidth="1"/>
    <col min="4102" max="4102" width="5.28515625" customWidth="1"/>
    <col min="4104" max="4104" width="15.28515625" customWidth="1"/>
    <col min="4105" max="4105" width="3.85546875" customWidth="1"/>
    <col min="4352" max="4352" width="11.42578125" customWidth="1"/>
    <col min="4353" max="4353" width="10.140625" bestFit="1" customWidth="1"/>
    <col min="4354" max="4354" width="12.28515625" customWidth="1"/>
    <col min="4355" max="4355" width="10.140625" bestFit="1" customWidth="1"/>
    <col min="4356" max="4356" width="8.42578125" customWidth="1"/>
    <col min="4357" max="4357" width="23.140625" customWidth="1"/>
    <col min="4358" max="4358" width="5.28515625" customWidth="1"/>
    <col min="4360" max="4360" width="15.28515625" customWidth="1"/>
    <col min="4361" max="4361" width="3.85546875" customWidth="1"/>
    <col min="4608" max="4608" width="11.42578125" customWidth="1"/>
    <col min="4609" max="4609" width="10.140625" bestFit="1" customWidth="1"/>
    <col min="4610" max="4610" width="12.28515625" customWidth="1"/>
    <col min="4611" max="4611" width="10.140625" bestFit="1" customWidth="1"/>
    <col min="4612" max="4612" width="8.42578125" customWidth="1"/>
    <col min="4613" max="4613" width="23.140625" customWidth="1"/>
    <col min="4614" max="4614" width="5.28515625" customWidth="1"/>
    <col min="4616" max="4616" width="15.28515625" customWidth="1"/>
    <col min="4617" max="4617" width="3.85546875" customWidth="1"/>
    <col min="4864" max="4864" width="11.42578125" customWidth="1"/>
    <col min="4865" max="4865" width="10.140625" bestFit="1" customWidth="1"/>
    <col min="4866" max="4866" width="12.28515625" customWidth="1"/>
    <col min="4867" max="4867" width="10.140625" bestFit="1" customWidth="1"/>
    <col min="4868" max="4868" width="8.42578125" customWidth="1"/>
    <col min="4869" max="4869" width="23.140625" customWidth="1"/>
    <col min="4870" max="4870" width="5.28515625" customWidth="1"/>
    <col min="4872" max="4872" width="15.28515625" customWidth="1"/>
    <col min="4873" max="4873" width="3.85546875" customWidth="1"/>
    <col min="5120" max="5120" width="11.42578125" customWidth="1"/>
    <col min="5121" max="5121" width="10.140625" bestFit="1" customWidth="1"/>
    <col min="5122" max="5122" width="12.28515625" customWidth="1"/>
    <col min="5123" max="5123" width="10.140625" bestFit="1" customWidth="1"/>
    <col min="5124" max="5124" width="8.42578125" customWidth="1"/>
    <col min="5125" max="5125" width="23.140625" customWidth="1"/>
    <col min="5126" max="5126" width="5.28515625" customWidth="1"/>
    <col min="5128" max="5128" width="15.28515625" customWidth="1"/>
    <col min="5129" max="5129" width="3.85546875" customWidth="1"/>
    <col min="5376" max="5376" width="11.42578125" customWidth="1"/>
    <col min="5377" max="5377" width="10.140625" bestFit="1" customWidth="1"/>
    <col min="5378" max="5378" width="12.28515625" customWidth="1"/>
    <col min="5379" max="5379" width="10.140625" bestFit="1" customWidth="1"/>
    <col min="5380" max="5380" width="8.42578125" customWidth="1"/>
    <col min="5381" max="5381" width="23.140625" customWidth="1"/>
    <col min="5382" max="5382" width="5.28515625" customWidth="1"/>
    <col min="5384" max="5384" width="15.28515625" customWidth="1"/>
    <col min="5385" max="5385" width="3.85546875" customWidth="1"/>
    <col min="5632" max="5632" width="11.42578125" customWidth="1"/>
    <col min="5633" max="5633" width="10.140625" bestFit="1" customWidth="1"/>
    <col min="5634" max="5634" width="12.28515625" customWidth="1"/>
    <col min="5635" max="5635" width="10.140625" bestFit="1" customWidth="1"/>
    <col min="5636" max="5636" width="8.42578125" customWidth="1"/>
    <col min="5637" max="5637" width="23.140625" customWidth="1"/>
    <col min="5638" max="5638" width="5.28515625" customWidth="1"/>
    <col min="5640" max="5640" width="15.28515625" customWidth="1"/>
    <col min="5641" max="5641" width="3.85546875" customWidth="1"/>
    <col min="5888" max="5888" width="11.42578125" customWidth="1"/>
    <col min="5889" max="5889" width="10.140625" bestFit="1" customWidth="1"/>
    <col min="5890" max="5890" width="12.28515625" customWidth="1"/>
    <col min="5891" max="5891" width="10.140625" bestFit="1" customWidth="1"/>
    <col min="5892" max="5892" width="8.42578125" customWidth="1"/>
    <col min="5893" max="5893" width="23.140625" customWidth="1"/>
    <col min="5894" max="5894" width="5.28515625" customWidth="1"/>
    <col min="5896" max="5896" width="15.28515625" customWidth="1"/>
    <col min="5897" max="5897" width="3.85546875" customWidth="1"/>
    <col min="6144" max="6144" width="11.42578125" customWidth="1"/>
    <col min="6145" max="6145" width="10.140625" bestFit="1" customWidth="1"/>
    <col min="6146" max="6146" width="12.28515625" customWidth="1"/>
    <col min="6147" max="6147" width="10.140625" bestFit="1" customWidth="1"/>
    <col min="6148" max="6148" width="8.42578125" customWidth="1"/>
    <col min="6149" max="6149" width="23.140625" customWidth="1"/>
    <col min="6150" max="6150" width="5.28515625" customWidth="1"/>
    <col min="6152" max="6152" width="15.28515625" customWidth="1"/>
    <col min="6153" max="6153" width="3.85546875" customWidth="1"/>
    <col min="6400" max="6400" width="11.42578125" customWidth="1"/>
    <col min="6401" max="6401" width="10.140625" bestFit="1" customWidth="1"/>
    <col min="6402" max="6402" width="12.28515625" customWidth="1"/>
    <col min="6403" max="6403" width="10.140625" bestFit="1" customWidth="1"/>
    <col min="6404" max="6404" width="8.42578125" customWidth="1"/>
    <col min="6405" max="6405" width="23.140625" customWidth="1"/>
    <col min="6406" max="6406" width="5.28515625" customWidth="1"/>
    <col min="6408" max="6408" width="15.28515625" customWidth="1"/>
    <col min="6409" max="6409" width="3.85546875" customWidth="1"/>
    <col min="6656" max="6656" width="11.42578125" customWidth="1"/>
    <col min="6657" max="6657" width="10.140625" bestFit="1" customWidth="1"/>
    <col min="6658" max="6658" width="12.28515625" customWidth="1"/>
    <col min="6659" max="6659" width="10.140625" bestFit="1" customWidth="1"/>
    <col min="6660" max="6660" width="8.42578125" customWidth="1"/>
    <col min="6661" max="6661" width="23.140625" customWidth="1"/>
    <col min="6662" max="6662" width="5.28515625" customWidth="1"/>
    <col min="6664" max="6664" width="15.28515625" customWidth="1"/>
    <col min="6665" max="6665" width="3.85546875" customWidth="1"/>
    <col min="6912" max="6912" width="11.42578125" customWidth="1"/>
    <col min="6913" max="6913" width="10.140625" bestFit="1" customWidth="1"/>
    <col min="6914" max="6914" width="12.28515625" customWidth="1"/>
    <col min="6915" max="6915" width="10.140625" bestFit="1" customWidth="1"/>
    <col min="6916" max="6916" width="8.42578125" customWidth="1"/>
    <col min="6917" max="6917" width="23.140625" customWidth="1"/>
    <col min="6918" max="6918" width="5.28515625" customWidth="1"/>
    <col min="6920" max="6920" width="15.28515625" customWidth="1"/>
    <col min="6921" max="6921" width="3.85546875" customWidth="1"/>
    <col min="7168" max="7168" width="11.42578125" customWidth="1"/>
    <col min="7169" max="7169" width="10.140625" bestFit="1" customWidth="1"/>
    <col min="7170" max="7170" width="12.28515625" customWidth="1"/>
    <col min="7171" max="7171" width="10.140625" bestFit="1" customWidth="1"/>
    <col min="7172" max="7172" width="8.42578125" customWidth="1"/>
    <col min="7173" max="7173" width="23.140625" customWidth="1"/>
    <col min="7174" max="7174" width="5.28515625" customWidth="1"/>
    <col min="7176" max="7176" width="15.28515625" customWidth="1"/>
    <col min="7177" max="7177" width="3.85546875" customWidth="1"/>
    <col min="7424" max="7424" width="11.42578125" customWidth="1"/>
    <col min="7425" max="7425" width="10.140625" bestFit="1" customWidth="1"/>
    <col min="7426" max="7426" width="12.28515625" customWidth="1"/>
    <col min="7427" max="7427" width="10.140625" bestFit="1" customWidth="1"/>
    <col min="7428" max="7428" width="8.42578125" customWidth="1"/>
    <col min="7429" max="7429" width="23.140625" customWidth="1"/>
    <col min="7430" max="7430" width="5.28515625" customWidth="1"/>
    <col min="7432" max="7432" width="15.28515625" customWidth="1"/>
    <col min="7433" max="7433" width="3.85546875" customWidth="1"/>
    <col min="7680" max="7680" width="11.42578125" customWidth="1"/>
    <col min="7681" max="7681" width="10.140625" bestFit="1" customWidth="1"/>
    <col min="7682" max="7682" width="12.28515625" customWidth="1"/>
    <col min="7683" max="7683" width="10.140625" bestFit="1" customWidth="1"/>
    <col min="7684" max="7684" width="8.42578125" customWidth="1"/>
    <col min="7685" max="7685" width="23.140625" customWidth="1"/>
    <col min="7686" max="7686" width="5.28515625" customWidth="1"/>
    <col min="7688" max="7688" width="15.28515625" customWidth="1"/>
    <col min="7689" max="7689" width="3.85546875" customWidth="1"/>
    <col min="7936" max="7936" width="11.42578125" customWidth="1"/>
    <col min="7937" max="7937" width="10.140625" bestFit="1" customWidth="1"/>
    <col min="7938" max="7938" width="12.28515625" customWidth="1"/>
    <col min="7939" max="7939" width="10.140625" bestFit="1" customWidth="1"/>
    <col min="7940" max="7940" width="8.42578125" customWidth="1"/>
    <col min="7941" max="7941" width="23.140625" customWidth="1"/>
    <col min="7942" max="7942" width="5.28515625" customWidth="1"/>
    <col min="7944" max="7944" width="15.28515625" customWidth="1"/>
    <col min="7945" max="7945" width="3.85546875" customWidth="1"/>
    <col min="8192" max="8192" width="11.42578125" customWidth="1"/>
    <col min="8193" max="8193" width="10.140625" bestFit="1" customWidth="1"/>
    <col min="8194" max="8194" width="12.28515625" customWidth="1"/>
    <col min="8195" max="8195" width="10.140625" bestFit="1" customWidth="1"/>
    <col min="8196" max="8196" width="8.42578125" customWidth="1"/>
    <col min="8197" max="8197" width="23.140625" customWidth="1"/>
    <col min="8198" max="8198" width="5.28515625" customWidth="1"/>
    <col min="8200" max="8200" width="15.28515625" customWidth="1"/>
    <col min="8201" max="8201" width="3.85546875" customWidth="1"/>
    <col min="8448" max="8448" width="11.42578125" customWidth="1"/>
    <col min="8449" max="8449" width="10.140625" bestFit="1" customWidth="1"/>
    <col min="8450" max="8450" width="12.28515625" customWidth="1"/>
    <col min="8451" max="8451" width="10.140625" bestFit="1" customWidth="1"/>
    <col min="8452" max="8452" width="8.42578125" customWidth="1"/>
    <col min="8453" max="8453" width="23.140625" customWidth="1"/>
    <col min="8454" max="8454" width="5.28515625" customWidth="1"/>
    <col min="8456" max="8456" width="15.28515625" customWidth="1"/>
    <col min="8457" max="8457" width="3.85546875" customWidth="1"/>
    <col min="8704" max="8704" width="11.42578125" customWidth="1"/>
    <col min="8705" max="8705" width="10.140625" bestFit="1" customWidth="1"/>
    <col min="8706" max="8706" width="12.28515625" customWidth="1"/>
    <col min="8707" max="8707" width="10.140625" bestFit="1" customWidth="1"/>
    <col min="8708" max="8708" width="8.42578125" customWidth="1"/>
    <col min="8709" max="8709" width="23.140625" customWidth="1"/>
    <col min="8710" max="8710" width="5.28515625" customWidth="1"/>
    <col min="8712" max="8712" width="15.28515625" customWidth="1"/>
    <col min="8713" max="8713" width="3.85546875" customWidth="1"/>
    <col min="8960" max="8960" width="11.42578125" customWidth="1"/>
    <col min="8961" max="8961" width="10.140625" bestFit="1" customWidth="1"/>
    <col min="8962" max="8962" width="12.28515625" customWidth="1"/>
    <col min="8963" max="8963" width="10.140625" bestFit="1" customWidth="1"/>
    <col min="8964" max="8964" width="8.42578125" customWidth="1"/>
    <col min="8965" max="8965" width="23.140625" customWidth="1"/>
    <col min="8966" max="8966" width="5.28515625" customWidth="1"/>
    <col min="8968" max="8968" width="15.28515625" customWidth="1"/>
    <col min="8969" max="8969" width="3.85546875" customWidth="1"/>
    <col min="9216" max="9216" width="11.42578125" customWidth="1"/>
    <col min="9217" max="9217" width="10.140625" bestFit="1" customWidth="1"/>
    <col min="9218" max="9218" width="12.28515625" customWidth="1"/>
    <col min="9219" max="9219" width="10.140625" bestFit="1" customWidth="1"/>
    <col min="9220" max="9220" width="8.42578125" customWidth="1"/>
    <col min="9221" max="9221" width="23.140625" customWidth="1"/>
    <col min="9222" max="9222" width="5.28515625" customWidth="1"/>
    <col min="9224" max="9224" width="15.28515625" customWidth="1"/>
    <col min="9225" max="9225" width="3.85546875" customWidth="1"/>
    <col min="9472" max="9472" width="11.42578125" customWidth="1"/>
    <col min="9473" max="9473" width="10.140625" bestFit="1" customWidth="1"/>
    <col min="9474" max="9474" width="12.28515625" customWidth="1"/>
    <col min="9475" max="9475" width="10.140625" bestFit="1" customWidth="1"/>
    <col min="9476" max="9476" width="8.42578125" customWidth="1"/>
    <col min="9477" max="9477" width="23.140625" customWidth="1"/>
    <col min="9478" max="9478" width="5.28515625" customWidth="1"/>
    <col min="9480" max="9480" width="15.28515625" customWidth="1"/>
    <col min="9481" max="9481" width="3.85546875" customWidth="1"/>
    <col min="9728" max="9728" width="11.42578125" customWidth="1"/>
    <col min="9729" max="9729" width="10.140625" bestFit="1" customWidth="1"/>
    <col min="9730" max="9730" width="12.28515625" customWidth="1"/>
    <col min="9731" max="9731" width="10.140625" bestFit="1" customWidth="1"/>
    <col min="9732" max="9732" width="8.42578125" customWidth="1"/>
    <col min="9733" max="9733" width="23.140625" customWidth="1"/>
    <col min="9734" max="9734" width="5.28515625" customWidth="1"/>
    <col min="9736" max="9736" width="15.28515625" customWidth="1"/>
    <col min="9737" max="9737" width="3.85546875" customWidth="1"/>
    <col min="9984" max="9984" width="11.42578125" customWidth="1"/>
    <col min="9985" max="9985" width="10.140625" bestFit="1" customWidth="1"/>
    <col min="9986" max="9986" width="12.28515625" customWidth="1"/>
    <col min="9987" max="9987" width="10.140625" bestFit="1" customWidth="1"/>
    <col min="9988" max="9988" width="8.42578125" customWidth="1"/>
    <col min="9989" max="9989" width="23.140625" customWidth="1"/>
    <col min="9990" max="9990" width="5.28515625" customWidth="1"/>
    <col min="9992" max="9992" width="15.28515625" customWidth="1"/>
    <col min="9993" max="9993" width="3.85546875" customWidth="1"/>
    <col min="10240" max="10240" width="11.42578125" customWidth="1"/>
    <col min="10241" max="10241" width="10.140625" bestFit="1" customWidth="1"/>
    <col min="10242" max="10242" width="12.28515625" customWidth="1"/>
    <col min="10243" max="10243" width="10.140625" bestFit="1" customWidth="1"/>
    <col min="10244" max="10244" width="8.42578125" customWidth="1"/>
    <col min="10245" max="10245" width="23.140625" customWidth="1"/>
    <col min="10246" max="10246" width="5.28515625" customWidth="1"/>
    <col min="10248" max="10248" width="15.28515625" customWidth="1"/>
    <col min="10249" max="10249" width="3.85546875" customWidth="1"/>
    <col min="10496" max="10496" width="11.42578125" customWidth="1"/>
    <col min="10497" max="10497" width="10.140625" bestFit="1" customWidth="1"/>
    <col min="10498" max="10498" width="12.28515625" customWidth="1"/>
    <col min="10499" max="10499" width="10.140625" bestFit="1" customWidth="1"/>
    <col min="10500" max="10500" width="8.42578125" customWidth="1"/>
    <col min="10501" max="10501" width="23.140625" customWidth="1"/>
    <col min="10502" max="10502" width="5.28515625" customWidth="1"/>
    <col min="10504" max="10504" width="15.28515625" customWidth="1"/>
    <col min="10505" max="10505" width="3.85546875" customWidth="1"/>
    <col min="10752" max="10752" width="11.42578125" customWidth="1"/>
    <col min="10753" max="10753" width="10.140625" bestFit="1" customWidth="1"/>
    <col min="10754" max="10754" width="12.28515625" customWidth="1"/>
    <col min="10755" max="10755" width="10.140625" bestFit="1" customWidth="1"/>
    <col min="10756" max="10756" width="8.42578125" customWidth="1"/>
    <col min="10757" max="10757" width="23.140625" customWidth="1"/>
    <col min="10758" max="10758" width="5.28515625" customWidth="1"/>
    <col min="10760" max="10760" width="15.28515625" customWidth="1"/>
    <col min="10761" max="10761" width="3.85546875" customWidth="1"/>
    <col min="11008" max="11008" width="11.42578125" customWidth="1"/>
    <col min="11009" max="11009" width="10.140625" bestFit="1" customWidth="1"/>
    <col min="11010" max="11010" width="12.28515625" customWidth="1"/>
    <col min="11011" max="11011" width="10.140625" bestFit="1" customWidth="1"/>
    <col min="11012" max="11012" width="8.42578125" customWidth="1"/>
    <col min="11013" max="11013" width="23.140625" customWidth="1"/>
    <col min="11014" max="11014" width="5.28515625" customWidth="1"/>
    <col min="11016" max="11016" width="15.28515625" customWidth="1"/>
    <col min="11017" max="11017" width="3.85546875" customWidth="1"/>
    <col min="11264" max="11264" width="11.42578125" customWidth="1"/>
    <col min="11265" max="11265" width="10.140625" bestFit="1" customWidth="1"/>
    <col min="11266" max="11266" width="12.28515625" customWidth="1"/>
    <col min="11267" max="11267" width="10.140625" bestFit="1" customWidth="1"/>
    <col min="11268" max="11268" width="8.42578125" customWidth="1"/>
    <col min="11269" max="11269" width="23.140625" customWidth="1"/>
    <col min="11270" max="11270" width="5.28515625" customWidth="1"/>
    <col min="11272" max="11272" width="15.28515625" customWidth="1"/>
    <col min="11273" max="11273" width="3.85546875" customWidth="1"/>
    <col min="11520" max="11520" width="11.42578125" customWidth="1"/>
    <col min="11521" max="11521" width="10.140625" bestFit="1" customWidth="1"/>
    <col min="11522" max="11522" width="12.28515625" customWidth="1"/>
    <col min="11523" max="11523" width="10.140625" bestFit="1" customWidth="1"/>
    <col min="11524" max="11524" width="8.42578125" customWidth="1"/>
    <col min="11525" max="11525" width="23.140625" customWidth="1"/>
    <col min="11526" max="11526" width="5.28515625" customWidth="1"/>
    <col min="11528" max="11528" width="15.28515625" customWidth="1"/>
    <col min="11529" max="11529" width="3.85546875" customWidth="1"/>
    <col min="11776" max="11776" width="11.42578125" customWidth="1"/>
    <col min="11777" max="11777" width="10.140625" bestFit="1" customWidth="1"/>
    <col min="11778" max="11778" width="12.28515625" customWidth="1"/>
    <col min="11779" max="11779" width="10.140625" bestFit="1" customWidth="1"/>
    <col min="11780" max="11780" width="8.42578125" customWidth="1"/>
    <col min="11781" max="11781" width="23.140625" customWidth="1"/>
    <col min="11782" max="11782" width="5.28515625" customWidth="1"/>
    <col min="11784" max="11784" width="15.28515625" customWidth="1"/>
    <col min="11785" max="11785" width="3.85546875" customWidth="1"/>
    <col min="12032" max="12032" width="11.42578125" customWidth="1"/>
    <col min="12033" max="12033" width="10.140625" bestFit="1" customWidth="1"/>
    <col min="12034" max="12034" width="12.28515625" customWidth="1"/>
    <col min="12035" max="12035" width="10.140625" bestFit="1" customWidth="1"/>
    <col min="12036" max="12036" width="8.42578125" customWidth="1"/>
    <col min="12037" max="12037" width="23.140625" customWidth="1"/>
    <col min="12038" max="12038" width="5.28515625" customWidth="1"/>
    <col min="12040" max="12040" width="15.28515625" customWidth="1"/>
    <col min="12041" max="12041" width="3.85546875" customWidth="1"/>
    <col min="12288" max="12288" width="11.42578125" customWidth="1"/>
    <col min="12289" max="12289" width="10.140625" bestFit="1" customWidth="1"/>
    <col min="12290" max="12290" width="12.28515625" customWidth="1"/>
    <col min="12291" max="12291" width="10.140625" bestFit="1" customWidth="1"/>
    <col min="12292" max="12292" width="8.42578125" customWidth="1"/>
    <col min="12293" max="12293" width="23.140625" customWidth="1"/>
    <col min="12294" max="12294" width="5.28515625" customWidth="1"/>
    <col min="12296" max="12296" width="15.28515625" customWidth="1"/>
    <col min="12297" max="12297" width="3.85546875" customWidth="1"/>
    <col min="12544" max="12544" width="11.42578125" customWidth="1"/>
    <col min="12545" max="12545" width="10.140625" bestFit="1" customWidth="1"/>
    <col min="12546" max="12546" width="12.28515625" customWidth="1"/>
    <col min="12547" max="12547" width="10.140625" bestFit="1" customWidth="1"/>
    <col min="12548" max="12548" width="8.42578125" customWidth="1"/>
    <col min="12549" max="12549" width="23.140625" customWidth="1"/>
    <col min="12550" max="12550" width="5.28515625" customWidth="1"/>
    <col min="12552" max="12552" width="15.28515625" customWidth="1"/>
    <col min="12553" max="12553" width="3.85546875" customWidth="1"/>
    <col min="12800" max="12800" width="11.42578125" customWidth="1"/>
    <col min="12801" max="12801" width="10.140625" bestFit="1" customWidth="1"/>
    <col min="12802" max="12802" width="12.28515625" customWidth="1"/>
    <col min="12803" max="12803" width="10.140625" bestFit="1" customWidth="1"/>
    <col min="12804" max="12804" width="8.42578125" customWidth="1"/>
    <col min="12805" max="12805" width="23.140625" customWidth="1"/>
    <col min="12806" max="12806" width="5.28515625" customWidth="1"/>
    <col min="12808" max="12808" width="15.28515625" customWidth="1"/>
    <col min="12809" max="12809" width="3.85546875" customWidth="1"/>
    <col min="13056" max="13056" width="11.42578125" customWidth="1"/>
    <col min="13057" max="13057" width="10.140625" bestFit="1" customWidth="1"/>
    <col min="13058" max="13058" width="12.28515625" customWidth="1"/>
    <col min="13059" max="13059" width="10.140625" bestFit="1" customWidth="1"/>
    <col min="13060" max="13060" width="8.42578125" customWidth="1"/>
    <col min="13061" max="13061" width="23.140625" customWidth="1"/>
    <col min="13062" max="13062" width="5.28515625" customWidth="1"/>
    <col min="13064" max="13064" width="15.28515625" customWidth="1"/>
    <col min="13065" max="13065" width="3.85546875" customWidth="1"/>
    <col min="13312" max="13312" width="11.42578125" customWidth="1"/>
    <col min="13313" max="13313" width="10.140625" bestFit="1" customWidth="1"/>
    <col min="13314" max="13314" width="12.28515625" customWidth="1"/>
    <col min="13315" max="13315" width="10.140625" bestFit="1" customWidth="1"/>
    <col min="13316" max="13316" width="8.42578125" customWidth="1"/>
    <col min="13317" max="13317" width="23.140625" customWidth="1"/>
    <col min="13318" max="13318" width="5.28515625" customWidth="1"/>
    <col min="13320" max="13320" width="15.28515625" customWidth="1"/>
    <col min="13321" max="13321" width="3.85546875" customWidth="1"/>
    <col min="13568" max="13568" width="11.42578125" customWidth="1"/>
    <col min="13569" max="13569" width="10.140625" bestFit="1" customWidth="1"/>
    <col min="13570" max="13570" width="12.28515625" customWidth="1"/>
    <col min="13571" max="13571" width="10.140625" bestFit="1" customWidth="1"/>
    <col min="13572" max="13572" width="8.42578125" customWidth="1"/>
    <col min="13573" max="13573" width="23.140625" customWidth="1"/>
    <col min="13574" max="13574" width="5.28515625" customWidth="1"/>
    <col min="13576" max="13576" width="15.28515625" customWidth="1"/>
    <col min="13577" max="13577" width="3.85546875" customWidth="1"/>
    <col min="13824" max="13824" width="11.42578125" customWidth="1"/>
    <col min="13825" max="13825" width="10.140625" bestFit="1" customWidth="1"/>
    <col min="13826" max="13826" width="12.28515625" customWidth="1"/>
    <col min="13827" max="13827" width="10.140625" bestFit="1" customWidth="1"/>
    <col min="13828" max="13828" width="8.42578125" customWidth="1"/>
    <col min="13829" max="13829" width="23.140625" customWidth="1"/>
    <col min="13830" max="13830" width="5.28515625" customWidth="1"/>
    <col min="13832" max="13832" width="15.28515625" customWidth="1"/>
    <col min="13833" max="13833" width="3.85546875" customWidth="1"/>
    <col min="14080" max="14080" width="11.42578125" customWidth="1"/>
    <col min="14081" max="14081" width="10.140625" bestFit="1" customWidth="1"/>
    <col min="14082" max="14082" width="12.28515625" customWidth="1"/>
    <col min="14083" max="14083" width="10.140625" bestFit="1" customWidth="1"/>
    <col min="14084" max="14084" width="8.42578125" customWidth="1"/>
    <col min="14085" max="14085" width="23.140625" customWidth="1"/>
    <col min="14086" max="14086" width="5.28515625" customWidth="1"/>
    <col min="14088" max="14088" width="15.28515625" customWidth="1"/>
    <col min="14089" max="14089" width="3.85546875" customWidth="1"/>
    <col min="14336" max="14336" width="11.42578125" customWidth="1"/>
    <col min="14337" max="14337" width="10.140625" bestFit="1" customWidth="1"/>
    <col min="14338" max="14338" width="12.28515625" customWidth="1"/>
    <col min="14339" max="14339" width="10.140625" bestFit="1" customWidth="1"/>
    <col min="14340" max="14340" width="8.42578125" customWidth="1"/>
    <col min="14341" max="14341" width="23.140625" customWidth="1"/>
    <col min="14342" max="14342" width="5.28515625" customWidth="1"/>
    <col min="14344" max="14344" width="15.28515625" customWidth="1"/>
    <col min="14345" max="14345" width="3.85546875" customWidth="1"/>
    <col min="14592" max="14592" width="11.42578125" customWidth="1"/>
    <col min="14593" max="14593" width="10.140625" bestFit="1" customWidth="1"/>
    <col min="14594" max="14594" width="12.28515625" customWidth="1"/>
    <col min="14595" max="14595" width="10.140625" bestFit="1" customWidth="1"/>
    <col min="14596" max="14596" width="8.42578125" customWidth="1"/>
    <col min="14597" max="14597" width="23.140625" customWidth="1"/>
    <col min="14598" max="14598" width="5.28515625" customWidth="1"/>
    <col min="14600" max="14600" width="15.28515625" customWidth="1"/>
    <col min="14601" max="14601" width="3.85546875" customWidth="1"/>
    <col min="14848" max="14848" width="11.42578125" customWidth="1"/>
    <col min="14849" max="14849" width="10.140625" bestFit="1" customWidth="1"/>
    <col min="14850" max="14850" width="12.28515625" customWidth="1"/>
    <col min="14851" max="14851" width="10.140625" bestFit="1" customWidth="1"/>
    <col min="14852" max="14852" width="8.42578125" customWidth="1"/>
    <col min="14853" max="14853" width="23.140625" customWidth="1"/>
    <col min="14854" max="14854" width="5.28515625" customWidth="1"/>
    <col min="14856" max="14856" width="15.28515625" customWidth="1"/>
    <col min="14857" max="14857" width="3.85546875" customWidth="1"/>
    <col min="15104" max="15104" width="11.42578125" customWidth="1"/>
    <col min="15105" max="15105" width="10.140625" bestFit="1" customWidth="1"/>
    <col min="15106" max="15106" width="12.28515625" customWidth="1"/>
    <col min="15107" max="15107" width="10.140625" bestFit="1" customWidth="1"/>
    <col min="15108" max="15108" width="8.42578125" customWidth="1"/>
    <col min="15109" max="15109" width="23.140625" customWidth="1"/>
    <col min="15110" max="15110" width="5.28515625" customWidth="1"/>
    <col min="15112" max="15112" width="15.28515625" customWidth="1"/>
    <col min="15113" max="15113" width="3.85546875" customWidth="1"/>
    <col min="15360" max="15360" width="11.42578125" customWidth="1"/>
    <col min="15361" max="15361" width="10.140625" bestFit="1" customWidth="1"/>
    <col min="15362" max="15362" width="12.28515625" customWidth="1"/>
    <col min="15363" max="15363" width="10.140625" bestFit="1" customWidth="1"/>
    <col min="15364" max="15364" width="8.42578125" customWidth="1"/>
    <col min="15365" max="15365" width="23.140625" customWidth="1"/>
    <col min="15366" max="15366" width="5.28515625" customWidth="1"/>
    <col min="15368" max="15368" width="15.28515625" customWidth="1"/>
    <col min="15369" max="15369" width="3.85546875" customWidth="1"/>
    <col min="15616" max="15616" width="11.42578125" customWidth="1"/>
    <col min="15617" max="15617" width="10.140625" bestFit="1" customWidth="1"/>
    <col min="15618" max="15618" width="12.28515625" customWidth="1"/>
    <col min="15619" max="15619" width="10.140625" bestFit="1" customWidth="1"/>
    <col min="15620" max="15620" width="8.42578125" customWidth="1"/>
    <col min="15621" max="15621" width="23.140625" customWidth="1"/>
    <col min="15622" max="15622" width="5.28515625" customWidth="1"/>
    <col min="15624" max="15624" width="15.28515625" customWidth="1"/>
    <col min="15625" max="15625" width="3.85546875" customWidth="1"/>
    <col min="15872" max="15872" width="11.42578125" customWidth="1"/>
    <col min="15873" max="15873" width="10.140625" bestFit="1" customWidth="1"/>
    <col min="15874" max="15874" width="12.28515625" customWidth="1"/>
    <col min="15875" max="15875" width="10.140625" bestFit="1" customWidth="1"/>
    <col min="15876" max="15876" width="8.42578125" customWidth="1"/>
    <col min="15877" max="15877" width="23.140625" customWidth="1"/>
    <col min="15878" max="15878" width="5.28515625" customWidth="1"/>
    <col min="15880" max="15880" width="15.28515625" customWidth="1"/>
    <col min="15881" max="15881" width="3.85546875" customWidth="1"/>
    <col min="16128" max="16128" width="11.42578125" customWidth="1"/>
    <col min="16129" max="16129" width="10.140625" bestFit="1" customWidth="1"/>
    <col min="16130" max="16130" width="12.28515625" customWidth="1"/>
    <col min="16131" max="16131" width="10.140625" bestFit="1" customWidth="1"/>
    <col min="16132" max="16132" width="8.42578125" customWidth="1"/>
    <col min="16133" max="16133" width="23.140625" customWidth="1"/>
    <col min="16134" max="16134" width="5.28515625" customWidth="1"/>
    <col min="16136" max="16136" width="15.28515625" customWidth="1"/>
    <col min="16137" max="16137" width="3.85546875" customWidth="1"/>
  </cols>
  <sheetData>
    <row r="1" spans="1:9" ht="18">
      <c r="A1" s="74" t="s">
        <v>187</v>
      </c>
      <c r="B1" s="75"/>
      <c r="C1" s="75"/>
      <c r="D1" s="75"/>
      <c r="E1" s="75"/>
      <c r="F1" s="75"/>
      <c r="G1" s="75"/>
      <c r="H1" s="76"/>
      <c r="I1" s="19"/>
    </row>
    <row r="2" spans="1:9">
      <c r="A2" s="77" t="s">
        <v>36</v>
      </c>
      <c r="B2" s="78"/>
      <c r="C2" s="78"/>
      <c r="D2" s="78"/>
      <c r="E2" s="78"/>
      <c r="F2" s="78"/>
      <c r="G2" s="78"/>
      <c r="H2" s="20"/>
      <c r="I2" s="19"/>
    </row>
    <row r="3" spans="1:9">
      <c r="A3" s="21"/>
      <c r="B3" s="22"/>
      <c r="C3" s="22"/>
      <c r="D3" s="22"/>
      <c r="E3" s="22"/>
      <c r="F3" s="22"/>
      <c r="G3" s="22"/>
      <c r="H3" s="20"/>
      <c r="I3" s="19"/>
    </row>
    <row r="4" spans="1:9">
      <c r="A4" s="23" t="s">
        <v>23</v>
      </c>
      <c r="B4" s="22"/>
      <c r="C4" s="22"/>
      <c r="D4" s="24">
        <f>535566-108000</f>
        <v>427566</v>
      </c>
      <c r="E4" s="25" t="s">
        <v>24</v>
      </c>
      <c r="F4" s="22"/>
      <c r="G4" s="22"/>
      <c r="H4" s="20"/>
      <c r="I4" s="19"/>
    </row>
    <row r="5" spans="1:9">
      <c r="A5" s="26" t="s">
        <v>37</v>
      </c>
      <c r="B5" s="27"/>
      <c r="C5" s="27"/>
      <c r="D5" s="27"/>
      <c r="E5" s="22"/>
      <c r="F5" s="22"/>
      <c r="G5" s="22"/>
      <c r="H5" s="20"/>
      <c r="I5" s="19"/>
    </row>
    <row r="6" spans="1:9">
      <c r="A6" s="28">
        <v>12000</v>
      </c>
      <c r="B6" s="29" t="s">
        <v>24</v>
      </c>
      <c r="C6" s="30">
        <v>1</v>
      </c>
      <c r="D6" s="27"/>
      <c r="E6" s="22"/>
      <c r="F6" s="22"/>
      <c r="G6" s="22"/>
      <c r="H6" s="20"/>
      <c r="I6" s="19"/>
    </row>
    <row r="7" spans="1:9">
      <c r="A7" s="26" t="s">
        <v>25</v>
      </c>
      <c r="B7" s="27"/>
      <c r="C7" s="27"/>
      <c r="D7" s="31">
        <f>(A6*C6)/0.92</f>
        <v>13043.478260869564</v>
      </c>
      <c r="E7" s="25" t="s">
        <v>26</v>
      </c>
      <c r="F7" s="22"/>
      <c r="G7" s="22"/>
      <c r="H7" s="20"/>
      <c r="I7" s="19"/>
    </row>
    <row r="8" spans="1:9">
      <c r="A8" s="26" t="s">
        <v>38</v>
      </c>
      <c r="B8" s="27"/>
      <c r="C8" s="27"/>
      <c r="D8" s="27"/>
      <c r="E8" s="22"/>
      <c r="F8" s="22"/>
      <c r="G8" s="22"/>
      <c r="H8" s="20"/>
      <c r="I8" s="19"/>
    </row>
    <row r="9" spans="1:9">
      <c r="A9" s="28">
        <f>D4-A6</f>
        <v>415566</v>
      </c>
      <c r="B9" s="29" t="s">
        <v>24</v>
      </c>
      <c r="C9" s="30">
        <v>0.5</v>
      </c>
      <c r="D9" s="27"/>
      <c r="E9" s="22"/>
      <c r="F9" s="22"/>
      <c r="G9" s="22"/>
      <c r="H9" s="20"/>
      <c r="I9" s="19"/>
    </row>
    <row r="10" spans="1:9">
      <c r="A10" s="26" t="s">
        <v>25</v>
      </c>
      <c r="B10" s="27"/>
      <c r="C10" s="27"/>
      <c r="D10" s="31">
        <f>(A9*C9)/0.92</f>
        <v>225851.08695652173</v>
      </c>
      <c r="E10" s="25" t="s">
        <v>26</v>
      </c>
      <c r="F10" s="22"/>
      <c r="G10" s="22"/>
      <c r="H10" s="20"/>
      <c r="I10" s="19"/>
    </row>
    <row r="11" spans="1:9">
      <c r="A11" s="32"/>
      <c r="B11" s="27"/>
      <c r="C11" s="27"/>
      <c r="D11" s="27"/>
      <c r="E11" s="22"/>
      <c r="F11" s="22"/>
      <c r="G11" s="22"/>
      <c r="H11" s="20"/>
      <c r="I11" s="19"/>
    </row>
    <row r="12" spans="1:9">
      <c r="A12" s="26" t="s">
        <v>190</v>
      </c>
      <c r="B12" s="27"/>
      <c r="C12" s="27"/>
      <c r="D12" s="29"/>
      <c r="E12" s="22"/>
      <c r="F12" s="22"/>
      <c r="G12" s="22"/>
      <c r="H12" s="20"/>
      <c r="I12" s="19"/>
    </row>
    <row r="13" spans="1:9">
      <c r="A13" s="28">
        <v>400000</v>
      </c>
      <c r="B13" s="29" t="s">
        <v>27</v>
      </c>
      <c r="C13" s="30">
        <v>0.6</v>
      </c>
      <c r="D13" s="27"/>
      <c r="E13" s="22"/>
      <c r="F13" s="22"/>
      <c r="G13" s="22"/>
      <c r="H13" s="20"/>
      <c r="I13" s="19"/>
    </row>
    <row r="14" spans="1:9">
      <c r="A14" s="26" t="s">
        <v>28</v>
      </c>
      <c r="B14" s="31">
        <f>(A13*C13)/0.92</f>
        <v>260869.5652173913</v>
      </c>
      <c r="C14" s="29" t="s">
        <v>26</v>
      </c>
      <c r="D14" s="27"/>
      <c r="E14" s="22"/>
      <c r="F14" s="22"/>
      <c r="G14" s="22"/>
      <c r="H14" s="20"/>
      <c r="I14" s="19"/>
    </row>
    <row r="15" spans="1:9">
      <c r="A15" s="26"/>
      <c r="B15" s="33"/>
      <c r="C15" s="29"/>
      <c r="D15" s="27"/>
      <c r="E15" s="22"/>
      <c r="F15" s="22"/>
      <c r="G15" s="22"/>
      <c r="H15" s="20"/>
      <c r="I15" s="19"/>
    </row>
    <row r="16" spans="1:9">
      <c r="A16" s="34" t="s">
        <v>29</v>
      </c>
      <c r="B16" s="22"/>
      <c r="C16" s="22"/>
      <c r="D16" s="22"/>
      <c r="E16" s="22"/>
      <c r="F16" s="22"/>
      <c r="G16" s="22"/>
      <c r="H16" s="20"/>
      <c r="I16" s="19"/>
    </row>
    <row r="17" spans="1:9">
      <c r="A17" s="21"/>
      <c r="B17" s="22"/>
      <c r="C17" s="22"/>
      <c r="D17" s="22"/>
      <c r="E17" s="22"/>
      <c r="F17" s="22"/>
      <c r="G17" s="22"/>
      <c r="H17" s="20"/>
      <c r="I17" s="19"/>
    </row>
    <row r="18" spans="1:9">
      <c r="A18" s="34" t="s">
        <v>30</v>
      </c>
      <c r="B18" s="35">
        <f>(D7+B14+D10)</f>
        <v>499764.13043478259</v>
      </c>
      <c r="C18" s="25" t="s">
        <v>26</v>
      </c>
      <c r="D18" s="22"/>
      <c r="E18" s="22"/>
      <c r="F18" s="22"/>
      <c r="G18" s="22"/>
      <c r="H18" s="20"/>
      <c r="I18" s="19"/>
    </row>
    <row r="19" spans="1:9">
      <c r="A19" s="34" t="s">
        <v>31</v>
      </c>
      <c r="B19" s="35">
        <f>(B18/(380*SQRT(3)))</f>
        <v>759.3130400995816</v>
      </c>
      <c r="C19" s="25" t="s">
        <v>32</v>
      </c>
      <c r="D19" s="22"/>
      <c r="E19" s="22"/>
      <c r="F19" s="22"/>
      <c r="G19" s="22"/>
      <c r="H19" s="20"/>
      <c r="I19" s="19"/>
    </row>
    <row r="20" spans="1:9">
      <c r="A20" s="21"/>
      <c r="B20" s="22"/>
      <c r="C20" s="22"/>
      <c r="D20" s="22"/>
      <c r="E20" s="22"/>
      <c r="F20" s="22"/>
      <c r="G20" s="22"/>
      <c r="H20" s="20"/>
      <c r="I20" s="19"/>
    </row>
    <row r="21" spans="1:9">
      <c r="A21" s="36" t="s">
        <v>33</v>
      </c>
      <c r="B21" s="22"/>
      <c r="C21" s="22"/>
      <c r="D21" s="22"/>
      <c r="E21" s="22"/>
      <c r="F21" s="22"/>
      <c r="G21" s="22"/>
      <c r="H21" s="20"/>
      <c r="I21" s="19"/>
    </row>
    <row r="22" spans="1:9">
      <c r="A22" s="21"/>
      <c r="B22" s="22"/>
      <c r="C22" s="22"/>
      <c r="D22" s="22"/>
      <c r="E22" s="22"/>
      <c r="F22" s="22"/>
      <c r="G22" s="22"/>
      <c r="H22" s="20"/>
      <c r="I22" s="19"/>
    </row>
    <row r="23" spans="1:9">
      <c r="A23" s="34" t="s">
        <v>176</v>
      </c>
      <c r="B23" s="25"/>
      <c r="C23" s="22"/>
      <c r="D23" s="22"/>
      <c r="E23" s="22"/>
      <c r="F23" s="22"/>
      <c r="G23" s="22"/>
      <c r="H23" s="20"/>
      <c r="I23" s="19"/>
    </row>
    <row r="24" spans="1:9">
      <c r="A24" s="34" t="s">
        <v>177</v>
      </c>
      <c r="B24" s="25"/>
      <c r="C24" s="22"/>
      <c r="D24" s="22"/>
      <c r="E24" s="22"/>
      <c r="F24" s="22"/>
      <c r="G24" s="22"/>
      <c r="H24" s="20"/>
      <c r="I24" s="19"/>
    </row>
    <row r="25" spans="1:9">
      <c r="A25" s="34" t="s">
        <v>179</v>
      </c>
      <c r="B25" s="25"/>
      <c r="C25" s="22"/>
      <c r="D25" s="22"/>
      <c r="E25" s="22"/>
      <c r="F25" s="22"/>
      <c r="G25" s="22"/>
      <c r="H25" s="20"/>
      <c r="I25" s="19"/>
    </row>
    <row r="26" spans="1:9" ht="13.5" thickBot="1">
      <c r="A26" s="37"/>
      <c r="B26" s="38" t="s">
        <v>178</v>
      </c>
      <c r="C26" s="39"/>
      <c r="D26" s="39"/>
      <c r="E26" s="39"/>
      <c r="F26" s="39"/>
      <c r="G26" s="39"/>
      <c r="H26" s="40"/>
      <c r="I26" s="19"/>
    </row>
    <row r="27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2">
    <mergeCell ref="A1:H1"/>
    <mergeCell ref="A2:G2"/>
  </mergeCell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5"/>
  <sheetViews>
    <sheetView zoomScale="85" zoomScaleNormal="85" workbookViewId="0">
      <selection activeCell="AH15" sqref="A1:AH15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3.42578125" customWidth="1"/>
    <col min="7" max="8" width="1.42578125" customWidth="1"/>
    <col min="9" max="9" width="2.8554687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300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20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640</v>
      </c>
      <c r="U9" s="3">
        <f t="shared" ref="U9:U11" si="0">T9/V9</f>
        <v>695.6521739130435</v>
      </c>
      <c r="V9" s="2">
        <v>0.92</v>
      </c>
      <c r="W9" s="2">
        <v>220</v>
      </c>
      <c r="X9" s="44">
        <f t="shared" ref="X9:X11" si="1">U9/W9</f>
        <v>3.1620553359683794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695.6521739130435</v>
      </c>
      <c r="AF9" s="3"/>
      <c r="AG9" s="3"/>
      <c r="AH9" s="3"/>
    </row>
    <row r="10" spans="1:34">
      <c r="A10" s="9">
        <v>2</v>
      </c>
      <c r="B10" s="4"/>
      <c r="C10" s="4">
        <v>3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1" si="2">(C$8*C10)+(B$8*B10)</f>
        <v>900</v>
      </c>
      <c r="U10" s="3">
        <f t="shared" si="0"/>
        <v>978.26086956521738</v>
      </c>
      <c r="V10" s="2">
        <v>0.92</v>
      </c>
      <c r="W10" s="2">
        <v>220</v>
      </c>
      <c r="X10" s="44">
        <f t="shared" si="1"/>
        <v>4.4466403162055332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978.26086956521738</v>
      </c>
      <c r="AG10" s="3"/>
      <c r="AH10" s="3"/>
    </row>
    <row r="11" spans="1:34">
      <c r="A11" s="9">
        <v>3</v>
      </c>
      <c r="B11" s="4"/>
      <c r="C11" s="4">
        <v>3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900</v>
      </c>
      <c r="U11" s="3">
        <f t="shared" si="0"/>
        <v>978.26086956521738</v>
      </c>
      <c r="V11" s="2">
        <v>0.92</v>
      </c>
      <c r="W11" s="2">
        <v>220</v>
      </c>
      <c r="X11" s="44">
        <f t="shared" si="1"/>
        <v>4.4466403162055332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978.26086956521738</v>
      </c>
      <c r="AH11" s="3"/>
    </row>
    <row r="12" spans="1:34">
      <c r="A12" s="9">
        <v>4</v>
      </c>
      <c r="B12" s="4"/>
      <c r="C12" s="4"/>
      <c r="D12" s="79" t="s">
        <v>103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/>
      <c r="U12" s="3"/>
      <c r="V12" s="2"/>
      <c r="W12" s="2"/>
      <c r="X12" s="44"/>
      <c r="Y12" s="8"/>
      <c r="Z12" s="8"/>
      <c r="AA12" s="8"/>
      <c r="AB12" s="2"/>
      <c r="AC12" s="2"/>
      <c r="AD12" s="1"/>
      <c r="AE12" s="3"/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102" t="s">
        <v>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">
        <f>SUM(T9:T14)</f>
        <v>2440</v>
      </c>
      <c r="U15" s="10">
        <f>SUM(U9:U14)</f>
        <v>2652.1739130434785</v>
      </c>
      <c r="V15" s="12">
        <v>0.92</v>
      </c>
      <c r="W15" s="12">
        <v>380</v>
      </c>
      <c r="X15" s="45">
        <f>U15/(380*SQRT(3))</f>
        <v>4.0295613753509354</v>
      </c>
      <c r="Y15" s="10" t="s">
        <v>126</v>
      </c>
      <c r="Z15" s="10">
        <v>6</v>
      </c>
      <c r="AA15" s="10">
        <v>6</v>
      </c>
      <c r="AB15" s="12">
        <v>32</v>
      </c>
      <c r="AC15" s="13"/>
      <c r="AD15" s="12" t="s">
        <v>16</v>
      </c>
      <c r="AE15" s="11">
        <f>SUM(AE9:AE14)</f>
        <v>695.6521739130435</v>
      </c>
      <c r="AF15" s="11">
        <f>SUM(AF9:AF14)</f>
        <v>978.26086956521738</v>
      </c>
      <c r="AG15" s="11">
        <f>SUM(AG9:AG14)</f>
        <v>978.26086956521738</v>
      </c>
      <c r="AH15" s="11">
        <f>SUM(AH9:AH14)</f>
        <v>0</v>
      </c>
    </row>
  </sheetData>
  <mergeCells count="26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5:S15"/>
    <mergeCell ref="AC4:AC8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5"/>
  <sheetViews>
    <sheetView zoomScale="85" zoomScaleNormal="85" workbookViewId="0">
      <selection activeCell="X31" sqref="X31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3.85546875" customWidth="1"/>
    <col min="7" max="8" width="1.42578125" customWidth="1"/>
    <col min="9" max="9" width="3.425781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24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768</v>
      </c>
      <c r="U9" s="3">
        <f t="shared" ref="U9:U11" si="0">T9/V9</f>
        <v>834.78260869565213</v>
      </c>
      <c r="V9" s="2">
        <v>0.92</v>
      </c>
      <c r="W9" s="2">
        <v>220</v>
      </c>
      <c r="X9" s="44">
        <f t="shared" ref="X9:X11" si="1">U9/W9</f>
        <v>3.7944664031620552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834.78260869565213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1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6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1200</v>
      </c>
      <c r="U11" s="3">
        <f t="shared" si="0"/>
        <v>1304.3478260869565</v>
      </c>
      <c r="V11" s="2">
        <v>0.92</v>
      </c>
      <c r="W11" s="2">
        <v>220</v>
      </c>
      <c r="X11" s="44">
        <f t="shared" si="1"/>
        <v>5.928853754940711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1304.3478260869565</v>
      </c>
      <c r="AH11" s="3"/>
    </row>
    <row r="12" spans="1:34">
      <c r="A12" s="9">
        <v>4</v>
      </c>
      <c r="B12" s="4"/>
      <c r="C12" s="4"/>
      <c r="D12" s="79" t="s">
        <v>103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/>
      <c r="U12" s="3"/>
      <c r="V12" s="2"/>
      <c r="W12" s="2"/>
      <c r="X12" s="44"/>
      <c r="Y12" s="8"/>
      <c r="Z12" s="8"/>
      <c r="AA12" s="8"/>
      <c r="AB12" s="2"/>
      <c r="AC12" s="2"/>
      <c r="AD12" s="1"/>
      <c r="AE12" s="3"/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102" t="s">
        <v>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">
        <f>SUM(T9:T14)</f>
        <v>2768</v>
      </c>
      <c r="U15" s="10">
        <f>SUM(U9:U14)</f>
        <v>3008.695652173913</v>
      </c>
      <c r="V15" s="12">
        <v>0.92</v>
      </c>
      <c r="W15" s="12">
        <v>380</v>
      </c>
      <c r="X15" s="45">
        <f>U15/(380*SQRT(3))</f>
        <v>4.5712401176112252</v>
      </c>
      <c r="Y15" s="10" t="s">
        <v>126</v>
      </c>
      <c r="Z15" s="10">
        <v>6</v>
      </c>
      <c r="AA15" s="10">
        <v>6</v>
      </c>
      <c r="AB15" s="12">
        <v>32</v>
      </c>
      <c r="AC15" s="13"/>
      <c r="AD15" s="12" t="s">
        <v>16</v>
      </c>
      <c r="AE15" s="11">
        <f>SUM(AE9:AE14)</f>
        <v>834.78260869565213</v>
      </c>
      <c r="AF15" s="11">
        <f>SUM(AF9:AF14)</f>
        <v>869.56521739130426</v>
      </c>
      <c r="AG15" s="11">
        <f>SUM(AG9:AG14)</f>
        <v>1304.3478260869565</v>
      </c>
      <c r="AH15" s="11">
        <f>SUM(AH9:AH14)</f>
        <v>0</v>
      </c>
    </row>
  </sheetData>
  <mergeCells count="26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5:S15"/>
    <mergeCell ref="AC4:AC8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AK35"/>
  <sheetViews>
    <sheetView zoomScale="85" zoomScaleNormal="85" workbookViewId="0">
      <selection activeCell="AK35" sqref="A1:AK35"/>
    </sheetView>
  </sheetViews>
  <sheetFormatPr defaultRowHeight="12.75"/>
  <cols>
    <col min="1" max="1" width="5.85546875" customWidth="1"/>
    <col min="2" max="3" width="6" customWidth="1"/>
    <col min="4" max="4" width="5.42578125" customWidth="1"/>
    <col min="5" max="5" width="8.5703125" customWidth="1"/>
    <col min="6" max="7" width="9.140625" customWidth="1"/>
    <col min="8" max="8" width="7" customWidth="1"/>
    <col min="9" max="9" width="5.140625" customWidth="1"/>
    <col min="10" max="10" width="1.42578125" customWidth="1"/>
    <col min="11" max="11" width="7" customWidth="1"/>
    <col min="12" max="12" width="6" customWidth="1"/>
    <col min="13" max="22" width="9.140625" hidden="1" customWidth="1"/>
    <col min="23" max="23" width="15.7109375" bestFit="1" customWidth="1"/>
    <col min="24" max="24" width="15.85546875" customWidth="1"/>
  </cols>
  <sheetData>
    <row r="1" spans="1:37">
      <c r="A1" s="91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 spans="1:37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37" ht="12.75" customHeight="1">
      <c r="A4" s="93" t="s">
        <v>1</v>
      </c>
      <c r="B4" s="84" t="s">
        <v>22</v>
      </c>
      <c r="C4" s="85"/>
      <c r="D4" s="85"/>
      <c r="E4" s="84" t="s">
        <v>21</v>
      </c>
      <c r="F4" s="99"/>
      <c r="G4" s="95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 t="s">
        <v>0</v>
      </c>
      <c r="X4" s="95" t="s">
        <v>2</v>
      </c>
      <c r="Y4" s="96" t="s">
        <v>3</v>
      </c>
      <c r="Z4" s="81" t="s">
        <v>17</v>
      </c>
      <c r="AA4" s="81" t="s">
        <v>15</v>
      </c>
      <c r="AB4" s="81" t="s">
        <v>4</v>
      </c>
      <c r="AC4" s="81" t="s">
        <v>6</v>
      </c>
      <c r="AD4" s="81" t="s">
        <v>7</v>
      </c>
      <c r="AE4" s="81" t="s">
        <v>8</v>
      </c>
      <c r="AF4" s="81" t="s">
        <v>20</v>
      </c>
      <c r="AG4" s="81" t="s">
        <v>9</v>
      </c>
      <c r="AH4" s="95" t="s">
        <v>10</v>
      </c>
      <c r="AI4" s="95"/>
      <c r="AJ4" s="95"/>
      <c r="AK4" s="95"/>
    </row>
    <row r="5" spans="1:37" ht="12.75" customHeight="1">
      <c r="A5" s="94"/>
      <c r="B5" s="86"/>
      <c r="C5" s="87"/>
      <c r="D5" s="87"/>
      <c r="E5" s="86"/>
      <c r="F5" s="100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7"/>
      <c r="Z5" s="81"/>
      <c r="AA5" s="81"/>
      <c r="AB5" s="81"/>
      <c r="AC5" s="81"/>
      <c r="AD5" s="81"/>
      <c r="AE5" s="81"/>
      <c r="AF5" s="81"/>
      <c r="AG5" s="81"/>
      <c r="AH5" s="95"/>
      <c r="AI5" s="95"/>
      <c r="AJ5" s="95"/>
      <c r="AK5" s="95"/>
    </row>
    <row r="6" spans="1:37" ht="12.75" customHeight="1">
      <c r="A6" s="94"/>
      <c r="B6" s="86"/>
      <c r="C6" s="87"/>
      <c r="D6" s="87"/>
      <c r="E6" s="86"/>
      <c r="F6" s="100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7"/>
      <c r="Z6" s="81"/>
      <c r="AA6" s="81"/>
      <c r="AB6" s="81"/>
      <c r="AC6" s="81"/>
      <c r="AD6" s="81"/>
      <c r="AE6" s="81"/>
      <c r="AF6" s="81"/>
      <c r="AG6" s="81"/>
      <c r="AH6" s="95"/>
      <c r="AI6" s="95"/>
      <c r="AJ6" s="95"/>
      <c r="AK6" s="95"/>
    </row>
    <row r="7" spans="1:37" ht="37.5" customHeight="1">
      <c r="A7" s="94"/>
      <c r="B7" s="88"/>
      <c r="C7" s="89"/>
      <c r="D7" s="89"/>
      <c r="E7" s="88"/>
      <c r="F7" s="101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7"/>
      <c r="Z7" s="81"/>
      <c r="AA7" s="81"/>
      <c r="AB7" s="81"/>
      <c r="AC7" s="81"/>
      <c r="AD7" s="81"/>
      <c r="AE7" s="81"/>
      <c r="AF7" s="81"/>
      <c r="AG7" s="81"/>
      <c r="AH7" s="95"/>
      <c r="AI7" s="95"/>
      <c r="AJ7" s="95"/>
      <c r="AK7" s="95"/>
    </row>
    <row r="8" spans="1:37">
      <c r="A8" s="7"/>
      <c r="B8" s="50">
        <v>8</v>
      </c>
      <c r="C8" s="50">
        <v>16</v>
      </c>
      <c r="D8" s="50">
        <v>32</v>
      </c>
      <c r="E8" s="61">
        <v>150</v>
      </c>
      <c r="F8" s="50">
        <v>200</v>
      </c>
      <c r="G8" s="90" t="s">
        <v>19</v>
      </c>
      <c r="H8" s="90"/>
      <c r="I8" s="90"/>
      <c r="J8" s="90"/>
      <c r="K8" s="90"/>
      <c r="L8" s="90"/>
      <c r="M8" s="50">
        <v>20</v>
      </c>
      <c r="N8" s="6">
        <v>40</v>
      </c>
      <c r="O8" s="6">
        <v>60</v>
      </c>
      <c r="P8" s="6">
        <v>64</v>
      </c>
      <c r="Q8" s="6">
        <v>32</v>
      </c>
      <c r="R8" s="6">
        <v>64</v>
      </c>
      <c r="S8" s="6">
        <v>80</v>
      </c>
      <c r="T8" s="6">
        <v>160</v>
      </c>
      <c r="U8" s="6">
        <v>26</v>
      </c>
      <c r="V8" s="6">
        <v>52</v>
      </c>
      <c r="W8" s="95"/>
      <c r="X8" s="95"/>
      <c r="Y8" s="98"/>
      <c r="Z8" s="81"/>
      <c r="AA8" s="81"/>
      <c r="AB8" s="81"/>
      <c r="AC8" s="81"/>
      <c r="AD8" s="81"/>
      <c r="AE8" s="81"/>
      <c r="AF8" s="81"/>
      <c r="AG8" s="81"/>
      <c r="AH8" s="5" t="s">
        <v>11</v>
      </c>
      <c r="AI8" s="5" t="s">
        <v>12</v>
      </c>
      <c r="AJ8" s="5" t="s">
        <v>13</v>
      </c>
      <c r="AK8" s="5" t="s">
        <v>14</v>
      </c>
    </row>
    <row r="9" spans="1:37">
      <c r="A9" s="9">
        <v>1</v>
      </c>
      <c r="B9" s="4"/>
      <c r="C9" s="4">
        <v>2</v>
      </c>
      <c r="D9" s="4">
        <v>22</v>
      </c>
      <c r="E9" s="4"/>
      <c r="F9" s="4"/>
      <c r="G9" s="79" t="s">
        <v>64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4">
        <f>(C9*C$8)+(D$8*D9)+(F$8*F9)+(B$8*B9)+(E$8*E9)</f>
        <v>736</v>
      </c>
      <c r="X9" s="3">
        <f t="shared" ref="X9:X23" si="0">W9/Y9</f>
        <v>800</v>
      </c>
      <c r="Y9" s="2">
        <v>0.92</v>
      </c>
      <c r="Z9" s="2">
        <v>220</v>
      </c>
      <c r="AA9" s="44">
        <f t="shared" ref="AA9:AA23" si="1">X9/Z9</f>
        <v>3.6363636363636362</v>
      </c>
      <c r="AB9" s="46">
        <v>2.5</v>
      </c>
      <c r="AC9" s="8">
        <v>2.5</v>
      </c>
      <c r="AD9" s="8">
        <v>2.5</v>
      </c>
      <c r="AE9" s="2">
        <v>20</v>
      </c>
      <c r="AF9" s="2"/>
      <c r="AG9" s="1" t="s">
        <v>16</v>
      </c>
      <c r="AH9" s="3">
        <f>X9</f>
        <v>800</v>
      </c>
      <c r="AI9" s="3"/>
      <c r="AJ9" s="3"/>
      <c r="AK9" s="3"/>
    </row>
    <row r="10" spans="1:37">
      <c r="A10" s="9">
        <v>2</v>
      </c>
      <c r="B10" s="4"/>
      <c r="C10" s="4"/>
      <c r="D10" s="4">
        <v>36</v>
      </c>
      <c r="E10" s="4"/>
      <c r="F10" s="4"/>
      <c r="G10" s="79" t="s">
        <v>40</v>
      </c>
      <c r="H10" s="79"/>
      <c r="I10" s="79"/>
      <c r="J10" s="79"/>
      <c r="K10" s="79"/>
      <c r="L10" s="7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">
        <f t="shared" ref="W10:W24" si="2">(C10*C$8)+(D$8*D10)+(F$8*F10)+(B$8*B10)+(E$8*E10)</f>
        <v>1152</v>
      </c>
      <c r="X10" s="3">
        <f t="shared" si="0"/>
        <v>1252.1739130434783</v>
      </c>
      <c r="Y10" s="2">
        <v>0.92</v>
      </c>
      <c r="Z10" s="2">
        <v>220</v>
      </c>
      <c r="AA10" s="44">
        <f t="shared" si="1"/>
        <v>5.691699604743083</v>
      </c>
      <c r="AB10" s="46">
        <v>2.5</v>
      </c>
      <c r="AC10" s="8">
        <v>2.5</v>
      </c>
      <c r="AD10" s="8">
        <v>2.5</v>
      </c>
      <c r="AE10" s="2">
        <v>20</v>
      </c>
      <c r="AF10" s="2"/>
      <c r="AG10" s="1" t="s">
        <v>16</v>
      </c>
      <c r="AH10" s="3"/>
      <c r="AI10" s="3">
        <f>X10</f>
        <v>1252.1739130434783</v>
      </c>
      <c r="AJ10" s="3"/>
      <c r="AK10" s="3"/>
    </row>
    <row r="11" spans="1:37">
      <c r="A11" s="9">
        <v>3</v>
      </c>
      <c r="B11" s="4"/>
      <c r="C11" s="4"/>
      <c r="D11" s="4">
        <v>36</v>
      </c>
      <c r="E11" s="4"/>
      <c r="F11" s="4"/>
      <c r="G11" s="79" t="s">
        <v>65</v>
      </c>
      <c r="H11" s="79"/>
      <c r="I11" s="79"/>
      <c r="J11" s="79"/>
      <c r="K11" s="79"/>
      <c r="L11" s="7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">
        <f t="shared" si="2"/>
        <v>1152</v>
      </c>
      <c r="X11" s="3">
        <f t="shared" si="0"/>
        <v>1252.1739130434783</v>
      </c>
      <c r="Y11" s="2">
        <v>0.92</v>
      </c>
      <c r="Z11" s="2">
        <v>220</v>
      </c>
      <c r="AA11" s="44">
        <f t="shared" si="1"/>
        <v>5.691699604743083</v>
      </c>
      <c r="AB11" s="46">
        <v>2.5</v>
      </c>
      <c r="AC11" s="8">
        <v>2.5</v>
      </c>
      <c r="AD11" s="8">
        <v>2.5</v>
      </c>
      <c r="AE11" s="2">
        <v>20</v>
      </c>
      <c r="AF11" s="2"/>
      <c r="AG11" s="1" t="s">
        <v>16</v>
      </c>
      <c r="AH11" s="3"/>
      <c r="AI11" s="3"/>
      <c r="AJ11" s="3">
        <f>X11</f>
        <v>1252.1739130434783</v>
      </c>
      <c r="AK11" s="3"/>
    </row>
    <row r="12" spans="1:37">
      <c r="A12" s="9">
        <v>4</v>
      </c>
      <c r="B12" s="4"/>
      <c r="C12" s="4"/>
      <c r="D12" s="4">
        <v>36</v>
      </c>
      <c r="E12" s="4"/>
      <c r="F12" s="4"/>
      <c r="G12" s="79" t="s">
        <v>65</v>
      </c>
      <c r="H12" s="79"/>
      <c r="I12" s="79"/>
      <c r="J12" s="79"/>
      <c r="K12" s="79"/>
      <c r="L12" s="7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">
        <f t="shared" si="2"/>
        <v>1152</v>
      </c>
      <c r="X12" s="3">
        <f t="shared" si="0"/>
        <v>1252.1739130434783</v>
      </c>
      <c r="Y12" s="2">
        <v>0.92</v>
      </c>
      <c r="Z12" s="2">
        <v>220</v>
      </c>
      <c r="AA12" s="44">
        <f t="shared" si="1"/>
        <v>5.691699604743083</v>
      </c>
      <c r="AB12" s="46">
        <v>2.5</v>
      </c>
      <c r="AC12" s="8">
        <v>2.5</v>
      </c>
      <c r="AD12" s="8">
        <v>2.5</v>
      </c>
      <c r="AE12" s="2">
        <v>20</v>
      </c>
      <c r="AF12" s="2"/>
      <c r="AG12" s="1" t="s">
        <v>16</v>
      </c>
      <c r="AH12" s="3">
        <f t="shared" ref="AH12" si="3">X12</f>
        <v>1252.1739130434783</v>
      </c>
      <c r="AI12" s="3"/>
      <c r="AJ12" s="3"/>
      <c r="AK12" s="3"/>
    </row>
    <row r="13" spans="1:37">
      <c r="A13" s="9">
        <v>5</v>
      </c>
      <c r="B13" s="4">
        <v>6</v>
      </c>
      <c r="C13" s="4"/>
      <c r="D13" s="4"/>
      <c r="E13" s="4"/>
      <c r="F13" s="4"/>
      <c r="G13" s="79" t="s">
        <v>39</v>
      </c>
      <c r="H13" s="79"/>
      <c r="I13" s="79"/>
      <c r="J13" s="79"/>
      <c r="K13" s="79"/>
      <c r="L13" s="7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">
        <f t="shared" si="2"/>
        <v>48</v>
      </c>
      <c r="X13" s="3">
        <f t="shared" si="0"/>
        <v>52.173913043478258</v>
      </c>
      <c r="Y13" s="2">
        <v>0.92</v>
      </c>
      <c r="Z13" s="2">
        <v>220</v>
      </c>
      <c r="AA13" s="44">
        <f t="shared" si="1"/>
        <v>0.23715415019762845</v>
      </c>
      <c r="AB13" s="46">
        <v>2.5</v>
      </c>
      <c r="AC13" s="8">
        <v>2.5</v>
      </c>
      <c r="AD13" s="8">
        <v>2.5</v>
      </c>
      <c r="AE13" s="2">
        <v>16</v>
      </c>
      <c r="AF13" s="2"/>
      <c r="AG13" s="1" t="s">
        <v>16</v>
      </c>
      <c r="AH13" s="3"/>
      <c r="AI13" s="3">
        <f t="shared" ref="AI13" si="4">X13</f>
        <v>52.173913043478258</v>
      </c>
      <c r="AJ13" s="3"/>
      <c r="AK13" s="3"/>
    </row>
    <row r="14" spans="1:37">
      <c r="A14" s="9">
        <v>6</v>
      </c>
      <c r="B14" s="4"/>
      <c r="C14" s="4"/>
      <c r="D14" s="4"/>
      <c r="E14" s="4"/>
      <c r="F14" s="4">
        <v>5</v>
      </c>
      <c r="G14" s="79" t="s">
        <v>116</v>
      </c>
      <c r="H14" s="79"/>
      <c r="I14" s="79"/>
      <c r="J14" s="79"/>
      <c r="K14" s="79"/>
      <c r="L14" s="7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">
        <f t="shared" si="2"/>
        <v>1000</v>
      </c>
      <c r="X14" s="3">
        <f t="shared" si="0"/>
        <v>1086.9565217391305</v>
      </c>
      <c r="Y14" s="2">
        <v>0.92</v>
      </c>
      <c r="Z14" s="2">
        <v>220</v>
      </c>
      <c r="AA14" s="44">
        <f t="shared" si="1"/>
        <v>4.9407114624505928</v>
      </c>
      <c r="AB14" s="46">
        <v>2.5</v>
      </c>
      <c r="AC14" s="8">
        <v>2.5</v>
      </c>
      <c r="AD14" s="8">
        <v>2.5</v>
      </c>
      <c r="AE14" s="2">
        <v>20</v>
      </c>
      <c r="AF14" s="2"/>
      <c r="AG14" s="1" t="s">
        <v>16</v>
      </c>
      <c r="AH14" s="3"/>
      <c r="AI14" s="3"/>
      <c r="AJ14" s="3">
        <f t="shared" ref="AJ14" si="5">X14</f>
        <v>1086.9565217391305</v>
      </c>
      <c r="AK14" s="3"/>
    </row>
    <row r="15" spans="1:37">
      <c r="A15" s="9">
        <v>7</v>
      </c>
      <c r="B15" s="4"/>
      <c r="C15" s="4"/>
      <c r="D15" s="4"/>
      <c r="E15" s="4"/>
      <c r="F15" s="4">
        <v>4</v>
      </c>
      <c r="G15" s="79" t="s">
        <v>117</v>
      </c>
      <c r="H15" s="79"/>
      <c r="I15" s="79"/>
      <c r="J15" s="79"/>
      <c r="K15" s="79"/>
      <c r="L15" s="7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>
        <f t="shared" si="2"/>
        <v>800</v>
      </c>
      <c r="X15" s="3">
        <f t="shared" si="0"/>
        <v>869.56521739130426</v>
      </c>
      <c r="Y15" s="2">
        <v>0.92</v>
      </c>
      <c r="Z15" s="2">
        <v>220</v>
      </c>
      <c r="AA15" s="44">
        <f t="shared" si="1"/>
        <v>3.9525691699604737</v>
      </c>
      <c r="AB15" s="46">
        <v>2.5</v>
      </c>
      <c r="AC15" s="8">
        <v>2.5</v>
      </c>
      <c r="AD15" s="8">
        <v>2.5</v>
      </c>
      <c r="AE15" s="2">
        <v>20</v>
      </c>
      <c r="AF15" s="2"/>
      <c r="AG15" s="1" t="s">
        <v>16</v>
      </c>
      <c r="AH15" s="3">
        <f t="shared" ref="AH15" si="6">X15</f>
        <v>869.56521739130426</v>
      </c>
      <c r="AI15" s="3"/>
      <c r="AJ15" s="3"/>
      <c r="AK15" s="3"/>
    </row>
    <row r="16" spans="1:37">
      <c r="A16" s="9">
        <v>8</v>
      </c>
      <c r="B16" s="4"/>
      <c r="C16" s="4"/>
      <c r="D16" s="4"/>
      <c r="E16" s="4">
        <v>10</v>
      </c>
      <c r="F16" s="4"/>
      <c r="G16" s="79" t="s">
        <v>118</v>
      </c>
      <c r="H16" s="79"/>
      <c r="I16" s="79"/>
      <c r="J16" s="79"/>
      <c r="K16" s="79"/>
      <c r="L16" s="7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>
        <f t="shared" si="2"/>
        <v>1500</v>
      </c>
      <c r="X16" s="3">
        <f t="shared" si="0"/>
        <v>1630.4347826086955</v>
      </c>
      <c r="Y16" s="2">
        <v>0.92</v>
      </c>
      <c r="Z16" s="2">
        <v>220</v>
      </c>
      <c r="AA16" s="44">
        <f t="shared" si="1"/>
        <v>7.4110671936758887</v>
      </c>
      <c r="AB16" s="46">
        <v>2.5</v>
      </c>
      <c r="AC16" s="8">
        <v>2.5</v>
      </c>
      <c r="AD16" s="8">
        <v>2.5</v>
      </c>
      <c r="AE16" s="2">
        <v>20</v>
      </c>
      <c r="AF16" s="2"/>
      <c r="AG16" s="1" t="s">
        <v>16</v>
      </c>
      <c r="AH16" s="3"/>
      <c r="AI16" s="3">
        <f t="shared" ref="AI16" si="7">X16</f>
        <v>1630.4347826086955</v>
      </c>
      <c r="AJ16" s="3"/>
      <c r="AK16" s="3"/>
    </row>
    <row r="17" spans="1:37">
      <c r="A17" s="9">
        <v>9</v>
      </c>
      <c r="B17" s="4"/>
      <c r="C17" s="4"/>
      <c r="D17" s="4"/>
      <c r="E17" s="4">
        <v>10</v>
      </c>
      <c r="F17" s="4"/>
      <c r="G17" s="79" t="s">
        <v>118</v>
      </c>
      <c r="H17" s="79"/>
      <c r="I17" s="79"/>
      <c r="J17" s="79"/>
      <c r="K17" s="79"/>
      <c r="L17" s="7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>
        <f t="shared" si="2"/>
        <v>1500</v>
      </c>
      <c r="X17" s="3">
        <f t="shared" si="0"/>
        <v>1630.4347826086955</v>
      </c>
      <c r="Y17" s="2">
        <v>0.92</v>
      </c>
      <c r="Z17" s="2">
        <v>220</v>
      </c>
      <c r="AA17" s="44">
        <f t="shared" si="1"/>
        <v>7.4110671936758887</v>
      </c>
      <c r="AB17" s="46">
        <v>2.5</v>
      </c>
      <c r="AC17" s="8">
        <v>2.5</v>
      </c>
      <c r="AD17" s="8">
        <v>2.5</v>
      </c>
      <c r="AE17" s="2">
        <v>20</v>
      </c>
      <c r="AF17" s="2"/>
      <c r="AG17" s="1" t="s">
        <v>16</v>
      </c>
      <c r="AH17" s="3"/>
      <c r="AI17" s="3"/>
      <c r="AJ17" s="3">
        <f t="shared" ref="AJ17" si="8">X17</f>
        <v>1630.4347826086955</v>
      </c>
      <c r="AK17" s="3"/>
    </row>
    <row r="18" spans="1:37">
      <c r="A18" s="9">
        <v>10</v>
      </c>
      <c r="B18" s="4"/>
      <c r="C18" s="4"/>
      <c r="D18" s="4"/>
      <c r="E18" s="4">
        <v>10</v>
      </c>
      <c r="F18" s="4"/>
      <c r="G18" s="79" t="s">
        <v>118</v>
      </c>
      <c r="H18" s="79"/>
      <c r="I18" s="79"/>
      <c r="J18" s="79"/>
      <c r="K18" s="79"/>
      <c r="L18" s="7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>
        <f t="shared" si="2"/>
        <v>1500</v>
      </c>
      <c r="X18" s="3">
        <f t="shared" si="0"/>
        <v>1630.4347826086955</v>
      </c>
      <c r="Y18" s="2">
        <v>0.92</v>
      </c>
      <c r="Z18" s="2">
        <v>220</v>
      </c>
      <c r="AA18" s="44">
        <f t="shared" si="1"/>
        <v>7.4110671936758887</v>
      </c>
      <c r="AB18" s="46">
        <v>2.5</v>
      </c>
      <c r="AC18" s="8">
        <v>2.5</v>
      </c>
      <c r="AD18" s="8">
        <v>2.5</v>
      </c>
      <c r="AE18" s="2">
        <v>20</v>
      </c>
      <c r="AF18" s="2"/>
      <c r="AG18" s="1" t="s">
        <v>16</v>
      </c>
      <c r="AH18" s="3">
        <f t="shared" ref="AH18" si="9">X18</f>
        <v>1630.4347826086955</v>
      </c>
      <c r="AI18" s="3"/>
      <c r="AJ18" s="3"/>
      <c r="AK18" s="3"/>
    </row>
    <row r="19" spans="1:37">
      <c r="A19" s="9">
        <v>11</v>
      </c>
      <c r="B19" s="4"/>
      <c r="C19" s="4"/>
      <c r="D19" s="4"/>
      <c r="E19" s="4">
        <v>10</v>
      </c>
      <c r="F19" s="4"/>
      <c r="G19" s="79" t="s">
        <v>118</v>
      </c>
      <c r="H19" s="79"/>
      <c r="I19" s="79"/>
      <c r="J19" s="79"/>
      <c r="K19" s="79"/>
      <c r="L19" s="7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">
        <f t="shared" si="2"/>
        <v>1500</v>
      </c>
      <c r="X19" s="3">
        <f t="shared" si="0"/>
        <v>1630.4347826086955</v>
      </c>
      <c r="Y19" s="2">
        <v>0.92</v>
      </c>
      <c r="Z19" s="2">
        <v>220</v>
      </c>
      <c r="AA19" s="44">
        <f t="shared" si="1"/>
        <v>7.4110671936758887</v>
      </c>
      <c r="AB19" s="46">
        <v>2.5</v>
      </c>
      <c r="AC19" s="8">
        <v>2.5</v>
      </c>
      <c r="AD19" s="8">
        <v>2.5</v>
      </c>
      <c r="AE19" s="2">
        <v>20</v>
      </c>
      <c r="AF19" s="2"/>
      <c r="AG19" s="1" t="s">
        <v>16</v>
      </c>
      <c r="AH19" s="3"/>
      <c r="AI19" s="3">
        <f t="shared" ref="AI19" si="10">X19</f>
        <v>1630.4347826086955</v>
      </c>
      <c r="AJ19" s="3"/>
      <c r="AK19" s="3"/>
    </row>
    <row r="20" spans="1:37">
      <c r="A20" s="9">
        <v>12</v>
      </c>
      <c r="B20" s="4"/>
      <c r="C20" s="4"/>
      <c r="D20" s="4"/>
      <c r="E20" s="4">
        <v>10</v>
      </c>
      <c r="F20" s="4"/>
      <c r="G20" s="79" t="s">
        <v>118</v>
      </c>
      <c r="H20" s="79"/>
      <c r="I20" s="79"/>
      <c r="J20" s="79"/>
      <c r="K20" s="79"/>
      <c r="L20" s="7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">
        <f t="shared" si="2"/>
        <v>1500</v>
      </c>
      <c r="X20" s="3">
        <f t="shared" si="0"/>
        <v>1630.4347826086955</v>
      </c>
      <c r="Y20" s="2">
        <v>0.92</v>
      </c>
      <c r="Z20" s="2">
        <v>220</v>
      </c>
      <c r="AA20" s="44">
        <f t="shared" si="1"/>
        <v>7.4110671936758887</v>
      </c>
      <c r="AB20" s="46">
        <v>2.5</v>
      </c>
      <c r="AC20" s="8">
        <v>2.5</v>
      </c>
      <c r="AD20" s="8">
        <v>2.5</v>
      </c>
      <c r="AE20" s="2">
        <v>20</v>
      </c>
      <c r="AF20" s="2"/>
      <c r="AG20" s="1" t="s">
        <v>16</v>
      </c>
      <c r="AH20" s="3"/>
      <c r="AI20" s="3"/>
      <c r="AJ20" s="3">
        <f t="shared" ref="AJ20" si="11">X20</f>
        <v>1630.4347826086955</v>
      </c>
      <c r="AK20" s="3"/>
    </row>
    <row r="21" spans="1:37">
      <c r="A21" s="9">
        <v>13</v>
      </c>
      <c r="B21" s="4"/>
      <c r="C21" s="4"/>
      <c r="D21" s="4"/>
      <c r="E21" s="4">
        <v>10</v>
      </c>
      <c r="F21" s="4"/>
      <c r="G21" s="79" t="s">
        <v>118</v>
      </c>
      <c r="H21" s="79"/>
      <c r="I21" s="79"/>
      <c r="J21" s="79"/>
      <c r="K21" s="79"/>
      <c r="L21" s="7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">
        <f t="shared" si="2"/>
        <v>1500</v>
      </c>
      <c r="X21" s="3">
        <f t="shared" si="0"/>
        <v>1630.4347826086955</v>
      </c>
      <c r="Y21" s="2">
        <v>0.92</v>
      </c>
      <c r="Z21" s="2">
        <v>220</v>
      </c>
      <c r="AA21" s="44">
        <f t="shared" si="1"/>
        <v>7.4110671936758887</v>
      </c>
      <c r="AB21" s="46">
        <v>2.5</v>
      </c>
      <c r="AC21" s="8">
        <v>2.5</v>
      </c>
      <c r="AD21" s="8">
        <v>2.5</v>
      </c>
      <c r="AE21" s="2">
        <v>20</v>
      </c>
      <c r="AF21" s="2"/>
      <c r="AG21" s="1" t="s">
        <v>16</v>
      </c>
      <c r="AH21" s="3">
        <f t="shared" ref="AH21" si="12">X21</f>
        <v>1630.4347826086955</v>
      </c>
      <c r="AI21" s="3"/>
      <c r="AJ21" s="3"/>
      <c r="AK21" s="3"/>
    </row>
    <row r="22" spans="1:37">
      <c r="A22" s="9">
        <v>14</v>
      </c>
      <c r="B22" s="4"/>
      <c r="C22" s="4"/>
      <c r="D22" s="4"/>
      <c r="E22" s="4">
        <v>9</v>
      </c>
      <c r="F22" s="4"/>
      <c r="G22" s="79" t="s">
        <v>113</v>
      </c>
      <c r="H22" s="79"/>
      <c r="I22" s="79"/>
      <c r="J22" s="79"/>
      <c r="K22" s="79"/>
      <c r="L22" s="7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">
        <f t="shared" si="2"/>
        <v>1350</v>
      </c>
      <c r="X22" s="3">
        <f t="shared" si="0"/>
        <v>1467.391304347826</v>
      </c>
      <c r="Y22" s="2">
        <v>0.92</v>
      </c>
      <c r="Z22" s="2">
        <v>220</v>
      </c>
      <c r="AA22" s="44">
        <f t="shared" si="1"/>
        <v>6.6699604743082999</v>
      </c>
      <c r="AB22" s="46">
        <v>2.5</v>
      </c>
      <c r="AC22" s="8">
        <v>2.5</v>
      </c>
      <c r="AD22" s="8">
        <v>2.5</v>
      </c>
      <c r="AE22" s="2">
        <v>20</v>
      </c>
      <c r="AF22" s="2">
        <v>25</v>
      </c>
      <c r="AG22" s="1" t="s">
        <v>16</v>
      </c>
      <c r="AH22" s="3"/>
      <c r="AI22" s="3">
        <f t="shared" ref="AI22" si="13">X22</f>
        <v>1467.391304347826</v>
      </c>
      <c r="AJ22" s="3"/>
      <c r="AK22" s="3"/>
    </row>
    <row r="23" spans="1:37">
      <c r="A23" s="9">
        <v>15</v>
      </c>
      <c r="B23" s="4"/>
      <c r="C23" s="4"/>
      <c r="D23" s="4"/>
      <c r="E23" s="4">
        <v>7</v>
      </c>
      <c r="F23" s="4"/>
      <c r="G23" s="79" t="s">
        <v>112</v>
      </c>
      <c r="H23" s="79"/>
      <c r="I23" s="79"/>
      <c r="J23" s="79"/>
      <c r="K23" s="79"/>
      <c r="L23" s="7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">
        <f t="shared" si="2"/>
        <v>1050</v>
      </c>
      <c r="X23" s="3">
        <f t="shared" si="0"/>
        <v>1141.304347826087</v>
      </c>
      <c r="Y23" s="2">
        <v>0.92</v>
      </c>
      <c r="Z23" s="2">
        <v>220</v>
      </c>
      <c r="AA23" s="44">
        <f t="shared" si="1"/>
        <v>5.187747035573123</v>
      </c>
      <c r="AB23" s="46">
        <v>2.5</v>
      </c>
      <c r="AC23" s="8">
        <v>2.5</v>
      </c>
      <c r="AD23" s="8">
        <v>2.5</v>
      </c>
      <c r="AE23" s="2">
        <v>20</v>
      </c>
      <c r="AF23" s="2">
        <v>25</v>
      </c>
      <c r="AG23" s="1" t="s">
        <v>16</v>
      </c>
      <c r="AH23" s="3"/>
      <c r="AI23" s="3"/>
      <c r="AJ23" s="3">
        <f t="shared" ref="AJ23" si="14">X23</f>
        <v>1141.304347826087</v>
      </c>
      <c r="AK23" s="3"/>
    </row>
    <row r="24" spans="1:37">
      <c r="A24" s="9">
        <v>16</v>
      </c>
      <c r="B24" s="4"/>
      <c r="C24" s="4"/>
      <c r="D24" s="4"/>
      <c r="E24" s="4">
        <v>3</v>
      </c>
      <c r="F24" s="4"/>
      <c r="G24" s="79" t="s">
        <v>114</v>
      </c>
      <c r="H24" s="79"/>
      <c r="I24" s="79"/>
      <c r="J24" s="79"/>
      <c r="K24" s="79"/>
      <c r="L24" s="7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">
        <f t="shared" si="2"/>
        <v>450</v>
      </c>
      <c r="X24" s="3">
        <f t="shared" ref="X24" si="15">W24/Y24</f>
        <v>489.13043478260869</v>
      </c>
      <c r="Y24" s="2">
        <v>0.92</v>
      </c>
      <c r="Z24" s="2">
        <v>220</v>
      </c>
      <c r="AA24" s="44">
        <f t="shared" ref="AA24" si="16">X24/Z24</f>
        <v>2.2233201581027666</v>
      </c>
      <c r="AB24" s="46">
        <v>2.5</v>
      </c>
      <c r="AC24" s="8">
        <v>2.5</v>
      </c>
      <c r="AD24" s="8">
        <v>2.5</v>
      </c>
      <c r="AE24" s="2">
        <v>20</v>
      </c>
      <c r="AF24" s="2"/>
      <c r="AG24" s="1" t="s">
        <v>16</v>
      </c>
      <c r="AH24" s="3"/>
      <c r="AI24" s="3">
        <f>X24</f>
        <v>489.13043478260869</v>
      </c>
      <c r="AJ24" s="3"/>
      <c r="AK24" s="3"/>
    </row>
    <row r="25" spans="1:37">
      <c r="A25" s="9">
        <v>17</v>
      </c>
      <c r="B25" s="4"/>
      <c r="C25" s="4"/>
      <c r="D25" s="4"/>
      <c r="E25" s="4"/>
      <c r="F25" s="4"/>
      <c r="G25" s="79" t="s">
        <v>127</v>
      </c>
      <c r="H25" s="79"/>
      <c r="I25" s="79"/>
      <c r="J25" s="79"/>
      <c r="K25" s="79"/>
      <c r="L25" s="79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3">
        <f>'QFLB1-1'!T17</f>
        <v>6696</v>
      </c>
      <c r="X25" s="3">
        <f>'QFLB1-1'!U17</f>
        <v>7278.260869565217</v>
      </c>
      <c r="Y25" s="63">
        <f>'QFLB1-1'!V17</f>
        <v>0.92</v>
      </c>
      <c r="Z25" s="64">
        <f>'QFLB1-1'!W17</f>
        <v>380</v>
      </c>
      <c r="AA25" s="44">
        <f>'QFLB1-1'!X17</f>
        <v>11.058173348094206</v>
      </c>
      <c r="AB25" s="8" t="str">
        <f>'QFLB1-1'!Y17</f>
        <v>3x6,0</v>
      </c>
      <c r="AC25" s="8">
        <f>'QFLB1-1'!Z17</f>
        <v>6</v>
      </c>
      <c r="AD25" s="8">
        <f>'QFLB1-1'!AA17</f>
        <v>6</v>
      </c>
      <c r="AE25" s="64">
        <f>'QFLB1-1'!AB17</f>
        <v>32</v>
      </c>
      <c r="AF25" s="2"/>
      <c r="AG25" s="1" t="s">
        <v>16</v>
      </c>
      <c r="AH25" s="3"/>
      <c r="AI25" s="3"/>
      <c r="AJ25" s="3"/>
      <c r="AK25" s="3">
        <f>X25</f>
        <v>7278.260869565217</v>
      </c>
    </row>
    <row r="26" spans="1:37">
      <c r="A26" s="9">
        <v>18</v>
      </c>
      <c r="B26" s="4"/>
      <c r="C26" s="4"/>
      <c r="D26" s="4"/>
      <c r="E26" s="4"/>
      <c r="F26" s="4"/>
      <c r="G26" s="79" t="s">
        <v>128</v>
      </c>
      <c r="H26" s="79"/>
      <c r="I26" s="79"/>
      <c r="J26" s="79"/>
      <c r="K26" s="79"/>
      <c r="L26" s="79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3">
        <f>'QFLB2-1'!T16</f>
        <v>6232</v>
      </c>
      <c r="X26" s="3">
        <f>'QFLB2-1'!U16</f>
        <v>6773.913043478261</v>
      </c>
      <c r="Y26" s="63">
        <f>'QFLB2-1'!V16</f>
        <v>0.92</v>
      </c>
      <c r="Z26" s="64">
        <f>'QFLB2-1'!W16</f>
        <v>380</v>
      </c>
      <c r="AA26" s="44">
        <f>'QFLB2-1'!X16</f>
        <v>10.291896102945504</v>
      </c>
      <c r="AB26" s="8" t="str">
        <f>'QFLB2-1'!Y16</f>
        <v>3x6,0</v>
      </c>
      <c r="AC26" s="8">
        <f>'QFLB2-1'!Z16</f>
        <v>6</v>
      </c>
      <c r="AD26" s="8">
        <f>'QFLB2-1'!AA16</f>
        <v>6</v>
      </c>
      <c r="AE26" s="64">
        <f>'QFLB2-1'!AB16</f>
        <v>32</v>
      </c>
      <c r="AF26" s="2"/>
      <c r="AG26" s="1" t="s">
        <v>16</v>
      </c>
      <c r="AH26" s="3"/>
      <c r="AI26" s="3"/>
      <c r="AJ26" s="3"/>
      <c r="AK26" s="3">
        <f t="shared" ref="AK26:AK29" si="17">X26</f>
        <v>6773.913043478261</v>
      </c>
    </row>
    <row r="27" spans="1:37">
      <c r="A27" s="9">
        <v>19</v>
      </c>
      <c r="B27" s="4"/>
      <c r="C27" s="4"/>
      <c r="D27" s="4"/>
      <c r="E27" s="4"/>
      <c r="F27" s="4"/>
      <c r="G27" s="79" t="s">
        <v>129</v>
      </c>
      <c r="H27" s="79"/>
      <c r="I27" s="79"/>
      <c r="J27" s="79"/>
      <c r="K27" s="79"/>
      <c r="L27" s="7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3">
        <f>'QFLB3-1'!T16</f>
        <v>5704</v>
      </c>
      <c r="X27" s="3">
        <f>'QFLB3-1'!U16</f>
        <v>6200</v>
      </c>
      <c r="Y27" s="63">
        <f>'QFLB3-1'!V16</f>
        <v>0.92</v>
      </c>
      <c r="Z27" s="64">
        <f>'QFLB3-1'!W16</f>
        <v>380</v>
      </c>
      <c r="AA27" s="44">
        <f>'QFLB3-1'!X16</f>
        <v>9.4199254446728418</v>
      </c>
      <c r="AB27" s="8" t="str">
        <f>'QFLB3-1'!Y16</f>
        <v>3x6,0</v>
      </c>
      <c r="AC27" s="8">
        <f>'QFLB3-1'!Z16</f>
        <v>6</v>
      </c>
      <c r="AD27" s="8">
        <f>'QFLB3-1'!AA16</f>
        <v>6</v>
      </c>
      <c r="AE27" s="64">
        <f>'QFLB3-1'!AB16</f>
        <v>32</v>
      </c>
      <c r="AF27" s="2"/>
      <c r="AG27" s="1" t="s">
        <v>16</v>
      </c>
      <c r="AH27" s="3"/>
      <c r="AI27" s="3"/>
      <c r="AJ27" s="3"/>
      <c r="AK27" s="3">
        <f t="shared" si="17"/>
        <v>6200</v>
      </c>
    </row>
    <row r="28" spans="1:37">
      <c r="A28" s="9">
        <v>20</v>
      </c>
      <c r="B28" s="4"/>
      <c r="C28" s="4"/>
      <c r="D28" s="4"/>
      <c r="E28" s="4"/>
      <c r="F28" s="4"/>
      <c r="G28" s="79" t="s">
        <v>130</v>
      </c>
      <c r="H28" s="79"/>
      <c r="I28" s="79"/>
      <c r="J28" s="79"/>
      <c r="K28" s="79"/>
      <c r="L28" s="79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3">
        <f>'QFLB4-1'!T16</f>
        <v>5704</v>
      </c>
      <c r="X28" s="3">
        <f>'QFLB4-1'!U16</f>
        <v>6200</v>
      </c>
      <c r="Y28" s="63">
        <f>'QFLB4-1'!V16</f>
        <v>0.92</v>
      </c>
      <c r="Z28" s="64">
        <f>'QFLB4-1'!W16</f>
        <v>380</v>
      </c>
      <c r="AA28" s="44">
        <f>'QFLB4-1'!X16</f>
        <v>9.4199254446728418</v>
      </c>
      <c r="AB28" s="8" t="str">
        <f>'QFLB4-1'!Y16</f>
        <v>3x6,0</v>
      </c>
      <c r="AC28" s="8">
        <f>'QFLB4-1'!Z16</f>
        <v>6</v>
      </c>
      <c r="AD28" s="8">
        <f>'QFLB4-1'!AA16</f>
        <v>6</v>
      </c>
      <c r="AE28" s="64">
        <f>'QFLB4-1'!AB16</f>
        <v>32</v>
      </c>
      <c r="AF28" s="2"/>
      <c r="AG28" s="1" t="s">
        <v>16</v>
      </c>
      <c r="AH28" s="3"/>
      <c r="AI28" s="3"/>
      <c r="AJ28" s="3"/>
      <c r="AK28" s="3">
        <f t="shared" si="17"/>
        <v>6200</v>
      </c>
    </row>
    <row r="29" spans="1:37">
      <c r="A29" s="9">
        <v>21</v>
      </c>
      <c r="B29" s="4"/>
      <c r="C29" s="4"/>
      <c r="D29" s="4"/>
      <c r="E29" s="4"/>
      <c r="F29" s="4"/>
      <c r="G29" s="79" t="s">
        <v>131</v>
      </c>
      <c r="H29" s="79"/>
      <c r="I29" s="79"/>
      <c r="J29" s="79"/>
      <c r="K29" s="79"/>
      <c r="L29" s="79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3">
        <f>'QFLB5-1'!T16</f>
        <v>5704</v>
      </c>
      <c r="X29" s="3">
        <f>'QFLB5-1'!U16</f>
        <v>6200</v>
      </c>
      <c r="Y29" s="63">
        <f>'QFLB5-1'!V16</f>
        <v>0.92</v>
      </c>
      <c r="Z29" s="64">
        <f>'QFLB5-1'!W16</f>
        <v>380</v>
      </c>
      <c r="AA29" s="44">
        <f>'QFLB5-1'!X16</f>
        <v>9.4199254446728418</v>
      </c>
      <c r="AB29" s="8" t="str">
        <f>'QFLB5-1'!Y16</f>
        <v>3x6,0</v>
      </c>
      <c r="AC29" s="8">
        <f>'QFLB5-1'!Z16</f>
        <v>6</v>
      </c>
      <c r="AD29" s="8">
        <f>'QFLB5-1'!AA16</f>
        <v>6</v>
      </c>
      <c r="AE29" s="64">
        <f>'QFLB5-1'!AB16</f>
        <v>32</v>
      </c>
      <c r="AF29" s="2"/>
      <c r="AG29" s="1" t="s">
        <v>16</v>
      </c>
      <c r="AH29" s="3"/>
      <c r="AI29" s="3"/>
      <c r="AJ29" s="3"/>
      <c r="AK29" s="3">
        <f t="shared" si="17"/>
        <v>6200</v>
      </c>
    </row>
    <row r="30" spans="1:37">
      <c r="A30" s="9">
        <v>22</v>
      </c>
      <c r="B30" s="4"/>
      <c r="C30" s="4"/>
      <c r="D30" s="4"/>
      <c r="E30" s="4"/>
      <c r="F30" s="4"/>
      <c r="G30" s="79" t="s">
        <v>182</v>
      </c>
      <c r="H30" s="79"/>
      <c r="I30" s="79"/>
      <c r="J30" s="79"/>
      <c r="K30" s="79"/>
      <c r="L30" s="79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3">
        <v>75000</v>
      </c>
      <c r="X30" s="3">
        <f t="shared" ref="X30" si="18">W30/Y30</f>
        <v>81521.739130434784</v>
      </c>
      <c r="Y30" s="2">
        <v>0.92</v>
      </c>
      <c r="Z30" s="2">
        <v>380</v>
      </c>
      <c r="AA30" s="44">
        <f>X30/(380*SQRT(3))</f>
        <v>123.85946850463941</v>
      </c>
      <c r="AB30" s="46" t="s">
        <v>134</v>
      </c>
      <c r="AC30" s="8">
        <v>70</v>
      </c>
      <c r="AD30" s="8">
        <v>35</v>
      </c>
      <c r="AE30" s="2">
        <v>125</v>
      </c>
      <c r="AF30" s="2"/>
      <c r="AG30" s="1"/>
      <c r="AH30" s="3"/>
      <c r="AI30" s="3"/>
      <c r="AJ30" s="3"/>
      <c r="AK30" s="3"/>
    </row>
    <row r="31" spans="1:37">
      <c r="A31" s="9">
        <v>23</v>
      </c>
      <c r="B31" s="4"/>
      <c r="C31" s="4"/>
      <c r="D31" s="4"/>
      <c r="E31" s="4"/>
      <c r="F31" s="4"/>
      <c r="G31" s="79" t="s">
        <v>103</v>
      </c>
      <c r="H31" s="79"/>
      <c r="I31" s="79"/>
      <c r="J31" s="79"/>
      <c r="K31" s="79"/>
      <c r="L31" s="7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3"/>
      <c r="X31" s="3"/>
      <c r="Y31" s="2"/>
      <c r="Z31" s="2"/>
      <c r="AA31" s="44"/>
      <c r="AB31" s="8"/>
      <c r="AC31" s="8"/>
      <c r="AD31" s="8"/>
      <c r="AE31" s="2"/>
      <c r="AF31" s="2"/>
      <c r="AG31" s="1"/>
      <c r="AH31" s="3"/>
      <c r="AI31" s="3"/>
      <c r="AJ31" s="3"/>
      <c r="AK31" s="3"/>
    </row>
    <row r="32" spans="1:37">
      <c r="A32" s="9">
        <v>24</v>
      </c>
      <c r="B32" s="4"/>
      <c r="C32" s="4"/>
      <c r="D32" s="4"/>
      <c r="E32" s="4"/>
      <c r="F32" s="4"/>
      <c r="G32" s="79" t="s">
        <v>103</v>
      </c>
      <c r="H32" s="79"/>
      <c r="I32" s="79"/>
      <c r="J32" s="79"/>
      <c r="K32" s="79"/>
      <c r="L32" s="79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3"/>
      <c r="X32" s="3"/>
      <c r="Y32" s="2"/>
      <c r="Z32" s="2"/>
      <c r="AA32" s="44"/>
      <c r="AB32" s="8"/>
      <c r="AC32" s="8"/>
      <c r="AD32" s="8"/>
      <c r="AE32" s="2"/>
      <c r="AF32" s="2"/>
      <c r="AG32" s="1"/>
      <c r="AH32" s="3"/>
      <c r="AI32" s="3"/>
      <c r="AJ32" s="3"/>
      <c r="AK32" s="3"/>
    </row>
    <row r="33" spans="1:37">
      <c r="A33" s="9">
        <v>25</v>
      </c>
      <c r="B33" s="4"/>
      <c r="C33" s="4"/>
      <c r="D33" s="4"/>
      <c r="E33" s="4"/>
      <c r="F33" s="4"/>
      <c r="G33" s="79" t="s">
        <v>103</v>
      </c>
      <c r="H33" s="79"/>
      <c r="I33" s="79"/>
      <c r="J33" s="79"/>
      <c r="K33" s="79"/>
      <c r="L33" s="7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3"/>
      <c r="X33" s="3"/>
      <c r="Y33" s="2"/>
      <c r="Z33" s="2"/>
      <c r="AA33" s="44"/>
      <c r="AB33" s="8"/>
      <c r="AC33" s="8"/>
      <c r="AD33" s="8"/>
      <c r="AE33" s="2"/>
      <c r="AF33" s="2"/>
      <c r="AG33" s="1"/>
      <c r="AH33" s="3"/>
      <c r="AI33" s="3"/>
      <c r="AJ33" s="3"/>
      <c r="AK33" s="3"/>
    </row>
    <row r="34" spans="1:37">
      <c r="A34" s="102" t="s">
        <v>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0">
        <f>SUM(W9:W33)</f>
        <v>122930</v>
      </c>
      <c r="X34" s="10">
        <f>SUM(X9:X33)</f>
        <v>133619.5652173913</v>
      </c>
      <c r="Y34" s="12">
        <v>0.92</v>
      </c>
      <c r="Z34" s="12">
        <v>380</v>
      </c>
      <c r="AA34" s="45">
        <f>X34/660</f>
        <v>202.45388669301713</v>
      </c>
      <c r="AB34" s="10" t="s">
        <v>134</v>
      </c>
      <c r="AC34" s="10">
        <v>70</v>
      </c>
      <c r="AD34" s="10">
        <v>35</v>
      </c>
      <c r="AE34" s="12">
        <v>175</v>
      </c>
      <c r="AF34" s="13"/>
      <c r="AG34" s="12" t="s">
        <v>16</v>
      </c>
      <c r="AH34" s="11">
        <f>SUM(AH9:AH33)</f>
        <v>6182.608695652174</v>
      </c>
      <c r="AI34" s="11">
        <f>SUM(AI9:AI33)</f>
        <v>6521.739130434783</v>
      </c>
      <c r="AJ34" s="11">
        <f>SUM(AJ9:AJ33)</f>
        <v>6741.304347826087</v>
      </c>
      <c r="AK34" s="11">
        <f>SUM(AK9:AK33)</f>
        <v>32652.17391304348</v>
      </c>
    </row>
    <row r="35" spans="1:37">
      <c r="A35" s="80" t="s">
        <v>183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</row>
  </sheetData>
  <mergeCells count="46">
    <mergeCell ref="E4:F7"/>
    <mergeCell ref="G29:L29"/>
    <mergeCell ref="G30:L30"/>
    <mergeCell ref="G25:L25"/>
    <mergeCell ref="G26:L26"/>
    <mergeCell ref="G27:L27"/>
    <mergeCell ref="G28:L28"/>
    <mergeCell ref="G15:L15"/>
    <mergeCell ref="G16:L16"/>
    <mergeCell ref="G17:L17"/>
    <mergeCell ref="A1:AK2"/>
    <mergeCell ref="A3:AK3"/>
    <mergeCell ref="A4:A7"/>
    <mergeCell ref="B4:D7"/>
    <mergeCell ref="G4:V7"/>
    <mergeCell ref="W4:W8"/>
    <mergeCell ref="X4:X8"/>
    <mergeCell ref="Y4:Y8"/>
    <mergeCell ref="Z4:Z8"/>
    <mergeCell ref="AA4:AA8"/>
    <mergeCell ref="AB4:AB8"/>
    <mergeCell ref="AG4:AG8"/>
    <mergeCell ref="AH4:AK7"/>
    <mergeCell ref="G8:L8"/>
    <mergeCell ref="AE4:AE8"/>
    <mergeCell ref="AF4:AF8"/>
    <mergeCell ref="AC4:AC8"/>
    <mergeCell ref="AD4:AD8"/>
    <mergeCell ref="G14:L14"/>
    <mergeCell ref="G12:L12"/>
    <mergeCell ref="G13:L13"/>
    <mergeCell ref="G11:L11"/>
    <mergeCell ref="G9:V9"/>
    <mergeCell ref="G10:L10"/>
    <mergeCell ref="A35:L35"/>
    <mergeCell ref="G18:L18"/>
    <mergeCell ref="G19:L19"/>
    <mergeCell ref="G20:L20"/>
    <mergeCell ref="G21:L21"/>
    <mergeCell ref="G22:L22"/>
    <mergeCell ref="G23:L23"/>
    <mergeCell ref="G24:L24"/>
    <mergeCell ref="G31:L31"/>
    <mergeCell ref="G33:L33"/>
    <mergeCell ref="A34:V34"/>
    <mergeCell ref="G32:L32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3.5703125" customWidth="1"/>
    <col min="7" max="8" width="1.42578125" customWidth="1"/>
    <col min="9" max="9" width="3.710937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896</v>
      </c>
      <c r="U9" s="3">
        <f t="shared" ref="U9:U13" si="0">T9/V9</f>
        <v>973.91304347826087</v>
      </c>
      <c r="V9" s="2">
        <v>0.92</v>
      </c>
      <c r="W9" s="2">
        <v>220</v>
      </c>
      <c r="X9" s="44">
        <f t="shared" ref="X9:X13" si="1">U9/W9</f>
        <v>4.4268774703557314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973.91304347826087</v>
      </c>
      <c r="AG9" s="3"/>
      <c r="AH9" s="3"/>
    </row>
    <row r="10" spans="1:34">
      <c r="A10" s="9">
        <v>2</v>
      </c>
      <c r="B10" s="4"/>
      <c r="C10" s="4">
        <v>7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3" si="2">(C$8*C10)+(B$8*B10)</f>
        <v>1400</v>
      </c>
      <c r="U10" s="3">
        <f t="shared" si="0"/>
        <v>1521.7391304347825</v>
      </c>
      <c r="V10" s="2">
        <v>0.92</v>
      </c>
      <c r="W10" s="2">
        <v>220</v>
      </c>
      <c r="X10" s="44">
        <f t="shared" si="1"/>
        <v>6.9169960474308292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1521.7391304347825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>
        <v>2</v>
      </c>
      <c r="D13" s="79" t="s">
        <v>101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>
        <f t="shared" si="2"/>
        <v>400</v>
      </c>
      <c r="U13" s="3">
        <f t="shared" si="0"/>
        <v>434.78260869565213</v>
      </c>
      <c r="V13" s="2">
        <v>0.92</v>
      </c>
      <c r="W13" s="2">
        <v>220</v>
      </c>
      <c r="X13" s="44">
        <f t="shared" si="1"/>
        <v>1.9762845849802368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434.78260869565213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102" t="s">
        <v>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0">
        <f>SUM(T9:T16)</f>
        <v>6696</v>
      </c>
      <c r="U17" s="10">
        <f>SUM(U9:U16)</f>
        <v>7278.260869565217</v>
      </c>
      <c r="V17" s="12">
        <v>0.92</v>
      </c>
      <c r="W17" s="12">
        <v>380</v>
      </c>
      <c r="X17" s="45">
        <f>U17/(380*SQRT(3))</f>
        <v>11.058173348094206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2173.913043478261</v>
      </c>
      <c r="AF17" s="11">
        <f>SUM(AF9:AF16)</f>
        <v>2930.4347826086955</v>
      </c>
      <c r="AG17" s="11">
        <f>SUM(AG9:AG16)</f>
        <v>2173.913043478261</v>
      </c>
      <c r="AH17" s="11">
        <f>SUM(AH9:AH16)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D16:I16"/>
    <mergeCell ref="A17:S17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4.7109375" customWidth="1"/>
    <col min="6" max="6" width="5.140625" customWidth="1"/>
    <col min="7" max="8" width="1.42578125" customWidth="1"/>
    <col min="9" max="9" width="2.425781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26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832</v>
      </c>
      <c r="U9" s="3">
        <f t="shared" ref="U9:U12" si="0">T9/V9</f>
        <v>904.3478260869565</v>
      </c>
      <c r="V9" s="2">
        <v>0.92</v>
      </c>
      <c r="W9" s="2">
        <v>220</v>
      </c>
      <c r="X9" s="44">
        <f t="shared" ref="X9:X12" si="1">U9/W9</f>
        <v>4.1106719367588935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904.3478260869565</v>
      </c>
      <c r="AG9" s="3"/>
      <c r="AH9" s="3"/>
    </row>
    <row r="10" spans="1:34">
      <c r="A10" s="9">
        <v>2</v>
      </c>
      <c r="B10" s="4"/>
      <c r="C10" s="4">
        <v>7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2" si="2">(C$8*C10)+(B$8*B10)</f>
        <v>1400</v>
      </c>
      <c r="U10" s="3">
        <f t="shared" si="0"/>
        <v>1521.7391304347825</v>
      </c>
      <c r="V10" s="2">
        <v>0.92</v>
      </c>
      <c r="W10" s="2">
        <v>220</v>
      </c>
      <c r="X10" s="44">
        <f t="shared" si="1"/>
        <v>6.9169960474308292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1521.7391304347825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6232</v>
      </c>
      <c r="U16" s="10">
        <f>SUM(U9:U15)</f>
        <v>6773.913043478261</v>
      </c>
      <c r="V16" s="12">
        <v>0.92</v>
      </c>
      <c r="W16" s="12">
        <v>380</v>
      </c>
      <c r="X16" s="45">
        <f>U16/(380*SQRT(3))</f>
        <v>10.291896102945504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2173.913043478261</v>
      </c>
      <c r="AF16" s="11">
        <f>SUM(AF9:AF15)</f>
        <v>2426.086956521739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3.28515625" customWidth="1"/>
    <col min="7" max="8" width="1.42578125" customWidth="1"/>
    <col min="9" max="9" width="2.57031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765.21739130434776</v>
      </c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1086.9565217391305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2173.913043478261</v>
      </c>
      <c r="AF16" s="11">
        <f>SUM(AF9:AF15)</f>
        <v>1852.1739130434783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4" customWidth="1"/>
    <col min="7" max="8" width="1.42578125" customWidth="1"/>
    <col min="9" max="9" width="3.285156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765.21739130434776</v>
      </c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1086.9565217391305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2173.913043478261</v>
      </c>
      <c r="AF16" s="11">
        <f>SUM(AF9:AF15)</f>
        <v>1852.1739130434783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"/>
  <sheetViews>
    <sheetView zoomScale="85" zoomScaleNormal="85" workbookViewId="0">
      <selection activeCell="U30" sqref="U30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3.85546875" customWidth="1"/>
    <col min="7" max="8" width="1.42578125" customWidth="1"/>
    <col min="9" max="9" width="3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765.21739130434776</v>
      </c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1086.9565217391305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2173.913043478261</v>
      </c>
      <c r="AF16" s="11">
        <f>SUM(AF9:AF15)</f>
        <v>1852.1739130434783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AM40"/>
  <sheetViews>
    <sheetView zoomScale="85" zoomScaleNormal="85" workbookViewId="0">
      <selection activeCell="AM40" sqref="A1:AM40"/>
    </sheetView>
  </sheetViews>
  <sheetFormatPr defaultRowHeight="12.75"/>
  <cols>
    <col min="1" max="1" width="5.85546875" customWidth="1"/>
    <col min="2" max="3" width="6" customWidth="1"/>
    <col min="4" max="4" width="5.42578125" customWidth="1"/>
    <col min="5" max="6" width="7.5703125" customWidth="1"/>
    <col min="7" max="8" width="8.28515625" customWidth="1"/>
    <col min="9" max="9" width="9.140625" customWidth="1"/>
    <col min="10" max="10" width="7" customWidth="1"/>
    <col min="11" max="11" width="5.140625" customWidth="1"/>
    <col min="12" max="12" width="1.42578125" customWidth="1"/>
    <col min="13" max="13" width="7" customWidth="1"/>
    <col min="14" max="14" width="6" customWidth="1"/>
    <col min="15" max="24" width="9.140625" hidden="1" customWidth="1"/>
    <col min="25" max="25" width="15.7109375" bestFit="1" customWidth="1"/>
    <col min="26" max="26" width="15.85546875" customWidth="1"/>
  </cols>
  <sheetData>
    <row r="1" spans="1:39">
      <c r="A1" s="91" t="s">
        <v>69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</row>
    <row r="2" spans="1:3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</row>
    <row r="3" spans="1:39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</row>
    <row r="4" spans="1:39" ht="12.75" customHeight="1">
      <c r="A4" s="93" t="s">
        <v>1</v>
      </c>
      <c r="B4" s="84" t="s">
        <v>22</v>
      </c>
      <c r="C4" s="85"/>
      <c r="D4" s="85"/>
      <c r="E4" s="105" t="s">
        <v>21</v>
      </c>
      <c r="F4" s="105"/>
      <c r="G4" s="105"/>
      <c r="H4" s="105"/>
      <c r="I4" s="95" t="s">
        <v>18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 t="s">
        <v>0</v>
      </c>
      <c r="Z4" s="95" t="s">
        <v>2</v>
      </c>
      <c r="AA4" s="96" t="s">
        <v>3</v>
      </c>
      <c r="AB4" s="81" t="s">
        <v>17</v>
      </c>
      <c r="AC4" s="81" t="s">
        <v>15</v>
      </c>
      <c r="AD4" s="81" t="s">
        <v>4</v>
      </c>
      <c r="AE4" s="81" t="s">
        <v>6</v>
      </c>
      <c r="AF4" s="81" t="s">
        <v>7</v>
      </c>
      <c r="AG4" s="81" t="s">
        <v>8</v>
      </c>
      <c r="AH4" s="81" t="s">
        <v>20</v>
      </c>
      <c r="AI4" s="81" t="s">
        <v>9</v>
      </c>
      <c r="AJ4" s="95" t="s">
        <v>10</v>
      </c>
      <c r="AK4" s="95"/>
      <c r="AL4" s="95"/>
      <c r="AM4" s="95"/>
    </row>
    <row r="5" spans="1:39" ht="12.75" customHeight="1">
      <c r="A5" s="94"/>
      <c r="B5" s="86"/>
      <c r="C5" s="87"/>
      <c r="D5" s="87"/>
      <c r="E5" s="105"/>
      <c r="F5" s="105"/>
      <c r="G5" s="105"/>
      <c r="H5" s="10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7"/>
      <c r="AB5" s="81"/>
      <c r="AC5" s="81"/>
      <c r="AD5" s="81"/>
      <c r="AE5" s="81"/>
      <c r="AF5" s="81"/>
      <c r="AG5" s="81"/>
      <c r="AH5" s="81"/>
      <c r="AI5" s="81"/>
      <c r="AJ5" s="95"/>
      <c r="AK5" s="95"/>
      <c r="AL5" s="95"/>
      <c r="AM5" s="95"/>
    </row>
    <row r="6" spans="1:39" ht="12.75" customHeight="1">
      <c r="A6" s="94"/>
      <c r="B6" s="86"/>
      <c r="C6" s="87"/>
      <c r="D6" s="87"/>
      <c r="E6" s="105"/>
      <c r="F6" s="105"/>
      <c r="G6" s="105"/>
      <c r="H6" s="10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7"/>
      <c r="AB6" s="81"/>
      <c r="AC6" s="81"/>
      <c r="AD6" s="81"/>
      <c r="AE6" s="81"/>
      <c r="AF6" s="81"/>
      <c r="AG6" s="81"/>
      <c r="AH6" s="81"/>
      <c r="AI6" s="81"/>
      <c r="AJ6" s="95"/>
      <c r="AK6" s="95"/>
      <c r="AL6" s="95"/>
      <c r="AM6" s="95"/>
    </row>
    <row r="7" spans="1:39" ht="37.5" customHeight="1">
      <c r="A7" s="94"/>
      <c r="B7" s="88"/>
      <c r="C7" s="89"/>
      <c r="D7" s="89"/>
      <c r="E7" s="105"/>
      <c r="F7" s="105"/>
      <c r="G7" s="105"/>
      <c r="H7" s="10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7"/>
      <c r="AB7" s="81"/>
      <c r="AC7" s="81"/>
      <c r="AD7" s="81"/>
      <c r="AE7" s="81"/>
      <c r="AF7" s="81"/>
      <c r="AG7" s="81"/>
      <c r="AH7" s="81"/>
      <c r="AI7" s="81"/>
      <c r="AJ7" s="95"/>
      <c r="AK7" s="95"/>
      <c r="AL7" s="95"/>
      <c r="AM7" s="95"/>
    </row>
    <row r="8" spans="1:39">
      <c r="A8" s="7"/>
      <c r="B8" s="50">
        <v>8</v>
      </c>
      <c r="C8" s="50">
        <v>16</v>
      </c>
      <c r="D8" s="50">
        <v>32</v>
      </c>
      <c r="E8" s="61">
        <v>100</v>
      </c>
      <c r="F8" s="50">
        <v>150</v>
      </c>
      <c r="G8" s="61">
        <v>200</v>
      </c>
      <c r="H8" s="61">
        <v>600</v>
      </c>
      <c r="I8" s="90" t="s">
        <v>19</v>
      </c>
      <c r="J8" s="90"/>
      <c r="K8" s="90"/>
      <c r="L8" s="90"/>
      <c r="M8" s="90"/>
      <c r="N8" s="90"/>
      <c r="O8" s="50">
        <v>20</v>
      </c>
      <c r="P8" s="6">
        <v>40</v>
      </c>
      <c r="Q8" s="6">
        <v>60</v>
      </c>
      <c r="R8" s="6">
        <v>64</v>
      </c>
      <c r="S8" s="6">
        <v>32</v>
      </c>
      <c r="T8" s="6">
        <v>64</v>
      </c>
      <c r="U8" s="6">
        <v>80</v>
      </c>
      <c r="V8" s="6">
        <v>160</v>
      </c>
      <c r="W8" s="6">
        <v>26</v>
      </c>
      <c r="X8" s="6">
        <v>52</v>
      </c>
      <c r="Y8" s="95"/>
      <c r="Z8" s="95"/>
      <c r="AA8" s="98"/>
      <c r="AB8" s="81"/>
      <c r="AC8" s="81"/>
      <c r="AD8" s="81"/>
      <c r="AE8" s="81"/>
      <c r="AF8" s="81"/>
      <c r="AG8" s="81"/>
      <c r="AH8" s="81"/>
      <c r="AI8" s="81"/>
      <c r="AJ8" s="5" t="s">
        <v>11</v>
      </c>
      <c r="AK8" s="5" t="s">
        <v>12</v>
      </c>
      <c r="AL8" s="5" t="s">
        <v>13</v>
      </c>
      <c r="AM8" s="5" t="s">
        <v>14</v>
      </c>
    </row>
    <row r="9" spans="1:39">
      <c r="A9" s="9">
        <v>1</v>
      </c>
      <c r="B9" s="4"/>
      <c r="C9" s="4"/>
      <c r="D9" s="4">
        <v>48</v>
      </c>
      <c r="E9" s="4"/>
      <c r="F9" s="4"/>
      <c r="G9" s="4"/>
      <c r="H9" s="4"/>
      <c r="I9" s="79" t="s">
        <v>70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4">
        <f>(C9*C$8)+(D$8*D9)+(F$8*F9)+(B$8*B9)+(H$8*H9)+(G$8*G9)+(E$8*E9)</f>
        <v>1536</v>
      </c>
      <c r="Z9" s="3">
        <f t="shared" ref="Z9:Z31" si="0">Y9/AA9</f>
        <v>1669.5652173913043</v>
      </c>
      <c r="AA9" s="2">
        <v>0.92</v>
      </c>
      <c r="AB9" s="2">
        <v>220</v>
      </c>
      <c r="AC9" s="44">
        <f t="shared" ref="AC9:AC31" si="1">Z9/AB9</f>
        <v>7.5889328063241104</v>
      </c>
      <c r="AD9" s="46">
        <v>2.5</v>
      </c>
      <c r="AE9" s="8">
        <v>2.5</v>
      </c>
      <c r="AF9" s="8">
        <v>2.5</v>
      </c>
      <c r="AG9" s="2">
        <v>20</v>
      </c>
      <c r="AH9" s="2"/>
      <c r="AI9" s="1" t="s">
        <v>16</v>
      </c>
      <c r="AJ9" s="3">
        <f>Z9</f>
        <v>1669.5652173913043</v>
      </c>
      <c r="AK9" s="3"/>
      <c r="AL9" s="3"/>
      <c r="AM9" s="3"/>
    </row>
    <row r="10" spans="1:39">
      <c r="A10" s="9">
        <v>2</v>
      </c>
      <c r="B10" s="4"/>
      <c r="C10" s="4"/>
      <c r="D10" s="4">
        <v>46</v>
      </c>
      <c r="E10" s="4"/>
      <c r="F10" s="4"/>
      <c r="G10" s="4"/>
      <c r="H10" s="4"/>
      <c r="I10" s="79" t="s">
        <v>70</v>
      </c>
      <c r="J10" s="79"/>
      <c r="K10" s="79"/>
      <c r="L10" s="79"/>
      <c r="M10" s="79"/>
      <c r="N10" s="7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">
        <f t="shared" ref="Y10:Y31" si="2">(C10*C$8)+(D$8*D10)+(F$8*F10)+(B$8*B10)+(H$8*H10)+(G$8*G10)+(E$8*E10)</f>
        <v>1472</v>
      </c>
      <c r="Z10" s="3">
        <f t="shared" si="0"/>
        <v>1600</v>
      </c>
      <c r="AA10" s="2">
        <v>0.92</v>
      </c>
      <c r="AB10" s="2">
        <v>220</v>
      </c>
      <c r="AC10" s="44">
        <f t="shared" si="1"/>
        <v>7.2727272727272725</v>
      </c>
      <c r="AD10" s="46">
        <v>2.5</v>
      </c>
      <c r="AE10" s="8">
        <v>2.5</v>
      </c>
      <c r="AF10" s="8">
        <v>2.5</v>
      </c>
      <c r="AG10" s="2">
        <v>20</v>
      </c>
      <c r="AH10" s="2"/>
      <c r="AI10" s="1" t="s">
        <v>16</v>
      </c>
      <c r="AJ10" s="3"/>
      <c r="AK10" s="3">
        <f>Z10</f>
        <v>1600</v>
      </c>
      <c r="AL10" s="3"/>
      <c r="AM10" s="3"/>
    </row>
    <row r="11" spans="1:39">
      <c r="A11" s="9">
        <v>3</v>
      </c>
      <c r="B11" s="4"/>
      <c r="C11" s="4">
        <v>4</v>
      </c>
      <c r="D11" s="4">
        <v>36</v>
      </c>
      <c r="E11" s="4"/>
      <c r="F11" s="4"/>
      <c r="G11" s="4"/>
      <c r="H11" s="4"/>
      <c r="I11" s="79" t="s">
        <v>71</v>
      </c>
      <c r="J11" s="79"/>
      <c r="K11" s="79"/>
      <c r="L11" s="79"/>
      <c r="M11" s="79"/>
      <c r="N11" s="7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>
        <f t="shared" si="2"/>
        <v>1216</v>
      </c>
      <c r="Z11" s="3">
        <f t="shared" si="0"/>
        <v>1321.7391304347825</v>
      </c>
      <c r="AA11" s="2">
        <v>0.92</v>
      </c>
      <c r="AB11" s="2">
        <v>220</v>
      </c>
      <c r="AC11" s="44">
        <f t="shared" si="1"/>
        <v>6.0079051383399209</v>
      </c>
      <c r="AD11" s="46">
        <v>2.5</v>
      </c>
      <c r="AE11" s="8">
        <v>2.5</v>
      </c>
      <c r="AF11" s="8">
        <v>2.5</v>
      </c>
      <c r="AG11" s="2">
        <v>20</v>
      </c>
      <c r="AH11" s="2"/>
      <c r="AI11" s="1" t="s">
        <v>16</v>
      </c>
      <c r="AJ11" s="3"/>
      <c r="AK11" s="3"/>
      <c r="AL11" s="3">
        <f>Z11</f>
        <v>1321.7391304347825</v>
      </c>
      <c r="AM11" s="3"/>
    </row>
    <row r="12" spans="1:39">
      <c r="A12" s="9">
        <v>4</v>
      </c>
      <c r="B12" s="4"/>
      <c r="C12" s="4"/>
      <c r="D12" s="4">
        <v>30</v>
      </c>
      <c r="E12" s="4"/>
      <c r="F12" s="4"/>
      <c r="G12" s="4"/>
      <c r="H12" s="4"/>
      <c r="I12" s="79" t="s">
        <v>72</v>
      </c>
      <c r="J12" s="79"/>
      <c r="K12" s="79"/>
      <c r="L12" s="79"/>
      <c r="M12" s="79"/>
      <c r="N12" s="7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>
        <f t="shared" si="2"/>
        <v>960</v>
      </c>
      <c r="Z12" s="3">
        <f t="shared" si="0"/>
        <v>1043.4782608695652</v>
      </c>
      <c r="AA12" s="2">
        <v>0.92</v>
      </c>
      <c r="AB12" s="2">
        <v>220</v>
      </c>
      <c r="AC12" s="44">
        <f t="shared" si="1"/>
        <v>4.7430830039525693</v>
      </c>
      <c r="AD12" s="46">
        <v>2.5</v>
      </c>
      <c r="AE12" s="8">
        <v>2.5</v>
      </c>
      <c r="AF12" s="8">
        <v>2.5</v>
      </c>
      <c r="AG12" s="2">
        <v>20</v>
      </c>
      <c r="AH12" s="2"/>
      <c r="AI12" s="1" t="s">
        <v>16</v>
      </c>
      <c r="AJ12" s="3">
        <f t="shared" ref="AJ12" si="3">Z12</f>
        <v>1043.4782608695652</v>
      </c>
      <c r="AK12" s="3"/>
      <c r="AL12" s="3"/>
      <c r="AM12" s="3"/>
    </row>
    <row r="13" spans="1:39">
      <c r="A13" s="9">
        <v>5</v>
      </c>
      <c r="B13" s="4"/>
      <c r="C13" s="4"/>
      <c r="D13" s="4">
        <v>36</v>
      </c>
      <c r="E13" s="4"/>
      <c r="F13" s="4"/>
      <c r="G13" s="4"/>
      <c r="H13" s="4"/>
      <c r="I13" s="79" t="s">
        <v>40</v>
      </c>
      <c r="J13" s="79"/>
      <c r="K13" s="79"/>
      <c r="L13" s="79"/>
      <c r="M13" s="79"/>
      <c r="N13" s="7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>
        <f t="shared" si="2"/>
        <v>1152</v>
      </c>
      <c r="Z13" s="3">
        <f t="shared" si="0"/>
        <v>1252.1739130434783</v>
      </c>
      <c r="AA13" s="2">
        <v>0.92</v>
      </c>
      <c r="AB13" s="2">
        <v>220</v>
      </c>
      <c r="AC13" s="44">
        <f t="shared" si="1"/>
        <v>5.691699604743083</v>
      </c>
      <c r="AD13" s="46">
        <v>2.5</v>
      </c>
      <c r="AE13" s="8">
        <v>2.5</v>
      </c>
      <c r="AF13" s="8">
        <v>2.5</v>
      </c>
      <c r="AG13" s="2">
        <v>20</v>
      </c>
      <c r="AH13" s="2"/>
      <c r="AI13" s="1" t="s">
        <v>16</v>
      </c>
      <c r="AJ13" s="3"/>
      <c r="AK13" s="3">
        <f t="shared" ref="AK13" si="4">Z13</f>
        <v>1252.1739130434783</v>
      </c>
      <c r="AL13" s="3"/>
      <c r="AM13" s="3"/>
    </row>
    <row r="14" spans="1:39">
      <c r="A14" s="9">
        <v>6</v>
      </c>
      <c r="B14" s="4">
        <v>7</v>
      </c>
      <c r="C14" s="4"/>
      <c r="D14" s="4"/>
      <c r="E14" s="4"/>
      <c r="F14" s="4"/>
      <c r="G14" s="4"/>
      <c r="H14" s="4"/>
      <c r="I14" s="79" t="s">
        <v>39</v>
      </c>
      <c r="J14" s="79"/>
      <c r="K14" s="79"/>
      <c r="L14" s="79"/>
      <c r="M14" s="79"/>
      <c r="N14" s="7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>
        <f t="shared" si="2"/>
        <v>56</v>
      </c>
      <c r="Z14" s="3">
        <f t="shared" si="0"/>
        <v>60.869565217391305</v>
      </c>
      <c r="AA14" s="2">
        <v>0.92</v>
      </c>
      <c r="AB14" s="2">
        <v>220</v>
      </c>
      <c r="AC14" s="44">
        <f t="shared" si="1"/>
        <v>0.27667984189723321</v>
      </c>
      <c r="AD14" s="46">
        <v>2.5</v>
      </c>
      <c r="AE14" s="8">
        <v>2.5</v>
      </c>
      <c r="AF14" s="8">
        <v>2.5</v>
      </c>
      <c r="AG14" s="2">
        <v>16</v>
      </c>
      <c r="AH14" s="2"/>
      <c r="AI14" s="1" t="s">
        <v>16</v>
      </c>
      <c r="AJ14" s="3">
        <f>Z14</f>
        <v>60.869565217391305</v>
      </c>
      <c r="AK14" s="3"/>
      <c r="AL14" s="3"/>
      <c r="AM14" s="3"/>
    </row>
    <row r="15" spans="1:39">
      <c r="A15" s="9">
        <v>7</v>
      </c>
      <c r="B15" s="4"/>
      <c r="C15" s="4"/>
      <c r="D15" s="4"/>
      <c r="E15" s="4"/>
      <c r="F15" s="4">
        <v>10</v>
      </c>
      <c r="G15" s="4"/>
      <c r="H15" s="4"/>
      <c r="I15" s="79" t="s">
        <v>119</v>
      </c>
      <c r="J15" s="79"/>
      <c r="K15" s="79"/>
      <c r="L15" s="79"/>
      <c r="M15" s="79"/>
      <c r="N15" s="79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4">
        <f t="shared" si="2"/>
        <v>1500</v>
      </c>
      <c r="Z15" s="3">
        <f t="shared" ref="Z15:Z22" si="5">Y15/AA15</f>
        <v>1630.4347826086955</v>
      </c>
      <c r="AA15" s="2">
        <v>0.92</v>
      </c>
      <c r="AB15" s="2">
        <v>220</v>
      </c>
      <c r="AC15" s="44">
        <f t="shared" ref="AC15:AC22" si="6">Z15/AB15</f>
        <v>7.4110671936758887</v>
      </c>
      <c r="AD15" s="46">
        <v>2.5</v>
      </c>
      <c r="AE15" s="8">
        <v>2.5</v>
      </c>
      <c r="AF15" s="8">
        <v>2.5</v>
      </c>
      <c r="AG15" s="2">
        <v>20</v>
      </c>
      <c r="AH15" s="2"/>
      <c r="AI15" s="1" t="s">
        <v>16</v>
      </c>
      <c r="AJ15" s="3">
        <f t="shared" ref="AJ15" si="7">Z15</f>
        <v>1630.4347826086955</v>
      </c>
      <c r="AK15" s="3"/>
      <c r="AL15" s="3"/>
      <c r="AM15" s="3"/>
    </row>
    <row r="16" spans="1:39">
      <c r="A16" s="9">
        <v>8</v>
      </c>
      <c r="B16" s="4"/>
      <c r="C16" s="4"/>
      <c r="D16" s="4"/>
      <c r="E16" s="4"/>
      <c r="F16" s="4">
        <v>10</v>
      </c>
      <c r="G16" s="4"/>
      <c r="H16" s="4"/>
      <c r="I16" s="79" t="s">
        <v>120</v>
      </c>
      <c r="J16" s="79"/>
      <c r="K16" s="79"/>
      <c r="L16" s="79"/>
      <c r="M16" s="79"/>
      <c r="N16" s="79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4">
        <f t="shared" si="2"/>
        <v>1500</v>
      </c>
      <c r="Z16" s="3">
        <f t="shared" si="5"/>
        <v>1630.4347826086955</v>
      </c>
      <c r="AA16" s="2">
        <v>0.92</v>
      </c>
      <c r="AB16" s="2">
        <v>220</v>
      </c>
      <c r="AC16" s="44">
        <f t="shared" si="6"/>
        <v>7.4110671936758887</v>
      </c>
      <c r="AD16" s="46">
        <v>2.5</v>
      </c>
      <c r="AE16" s="8">
        <v>2.5</v>
      </c>
      <c r="AF16" s="8">
        <v>2.5</v>
      </c>
      <c r="AG16" s="2">
        <v>20</v>
      </c>
      <c r="AH16" s="2"/>
      <c r="AI16" s="1" t="s">
        <v>16</v>
      </c>
      <c r="AJ16" s="3"/>
      <c r="AK16" s="3">
        <f t="shared" ref="AK16" si="8">Z16</f>
        <v>1630.4347826086955</v>
      </c>
      <c r="AL16" s="3"/>
      <c r="AM16" s="3"/>
    </row>
    <row r="17" spans="1:39">
      <c r="A17" s="9">
        <v>9</v>
      </c>
      <c r="B17" s="4"/>
      <c r="C17" s="4"/>
      <c r="D17" s="4"/>
      <c r="E17" s="4"/>
      <c r="F17" s="4"/>
      <c r="G17" s="4"/>
      <c r="H17" s="4">
        <v>2</v>
      </c>
      <c r="I17" s="79" t="s">
        <v>121</v>
      </c>
      <c r="J17" s="79"/>
      <c r="K17" s="79"/>
      <c r="L17" s="79"/>
      <c r="M17" s="79"/>
      <c r="N17" s="79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4">
        <f t="shared" si="2"/>
        <v>1200</v>
      </c>
      <c r="Z17" s="3">
        <f t="shared" si="5"/>
        <v>1304.3478260869565</v>
      </c>
      <c r="AA17" s="2">
        <v>0.92</v>
      </c>
      <c r="AB17" s="2">
        <v>220</v>
      </c>
      <c r="AC17" s="44">
        <f t="shared" si="6"/>
        <v>5.928853754940711</v>
      </c>
      <c r="AD17" s="46">
        <v>2.5</v>
      </c>
      <c r="AE17" s="8">
        <v>2.5</v>
      </c>
      <c r="AF17" s="8">
        <v>2.5</v>
      </c>
      <c r="AG17" s="2">
        <v>20</v>
      </c>
      <c r="AH17" s="2"/>
      <c r="AI17" s="1" t="s">
        <v>16</v>
      </c>
      <c r="AJ17" s="3"/>
      <c r="AK17" s="3"/>
      <c r="AL17" s="3">
        <f t="shared" ref="AL17" si="9">Z17</f>
        <v>1304.3478260869565</v>
      </c>
      <c r="AM17" s="3"/>
    </row>
    <row r="18" spans="1:39">
      <c r="A18" s="9">
        <v>10</v>
      </c>
      <c r="B18" s="4"/>
      <c r="C18" s="4"/>
      <c r="D18" s="4"/>
      <c r="E18" s="4"/>
      <c r="F18" s="4"/>
      <c r="G18" s="4">
        <v>6</v>
      </c>
      <c r="H18" s="4"/>
      <c r="I18" s="79" t="s">
        <v>121</v>
      </c>
      <c r="J18" s="79"/>
      <c r="K18" s="79"/>
      <c r="L18" s="79"/>
      <c r="M18" s="79"/>
      <c r="N18" s="79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4">
        <f t="shared" si="2"/>
        <v>1200</v>
      </c>
      <c r="Z18" s="3">
        <f t="shared" si="5"/>
        <v>1304.3478260869565</v>
      </c>
      <c r="AA18" s="2">
        <v>0.92</v>
      </c>
      <c r="AB18" s="2">
        <v>220</v>
      </c>
      <c r="AC18" s="44">
        <f t="shared" si="6"/>
        <v>5.928853754940711</v>
      </c>
      <c r="AD18" s="46">
        <v>2.5</v>
      </c>
      <c r="AE18" s="8">
        <v>2.5</v>
      </c>
      <c r="AF18" s="8">
        <v>2.5</v>
      </c>
      <c r="AG18" s="2">
        <v>20</v>
      </c>
      <c r="AH18" s="2"/>
      <c r="AI18" s="1" t="s">
        <v>16</v>
      </c>
      <c r="AJ18" s="3">
        <f t="shared" ref="AJ18" si="10">Z18</f>
        <v>1304.3478260869565</v>
      </c>
      <c r="AK18" s="3"/>
      <c r="AL18" s="3"/>
      <c r="AM18" s="3"/>
    </row>
    <row r="19" spans="1:39">
      <c r="A19" s="9">
        <v>11</v>
      </c>
      <c r="B19" s="4"/>
      <c r="C19" s="4"/>
      <c r="D19" s="4"/>
      <c r="E19" s="4"/>
      <c r="F19" s="4"/>
      <c r="G19" s="4">
        <v>4</v>
      </c>
      <c r="H19" s="4"/>
      <c r="I19" s="79" t="s">
        <v>121</v>
      </c>
      <c r="J19" s="79"/>
      <c r="K19" s="79"/>
      <c r="L19" s="79"/>
      <c r="M19" s="79"/>
      <c r="N19" s="79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4">
        <f t="shared" si="2"/>
        <v>800</v>
      </c>
      <c r="Z19" s="3">
        <f t="shared" si="5"/>
        <v>869.56521739130426</v>
      </c>
      <c r="AA19" s="2">
        <v>0.92</v>
      </c>
      <c r="AB19" s="2">
        <v>220</v>
      </c>
      <c r="AC19" s="44">
        <f t="shared" si="6"/>
        <v>3.9525691699604737</v>
      </c>
      <c r="AD19" s="46">
        <v>2.5</v>
      </c>
      <c r="AE19" s="8">
        <v>2.5</v>
      </c>
      <c r="AF19" s="8">
        <v>2.5</v>
      </c>
      <c r="AG19" s="2">
        <v>20</v>
      </c>
      <c r="AH19" s="2"/>
      <c r="AI19" s="1" t="s">
        <v>16</v>
      </c>
      <c r="AJ19" s="3"/>
      <c r="AK19" s="3">
        <f t="shared" ref="AK19" si="11">Z19</f>
        <v>869.56521739130426</v>
      </c>
      <c r="AL19" s="3"/>
      <c r="AM19" s="3"/>
    </row>
    <row r="20" spans="1:39">
      <c r="A20" s="9">
        <v>12</v>
      </c>
      <c r="B20" s="4"/>
      <c r="C20" s="4"/>
      <c r="D20" s="4"/>
      <c r="E20" s="4"/>
      <c r="F20" s="4">
        <v>10</v>
      </c>
      <c r="G20" s="4"/>
      <c r="H20" s="4"/>
      <c r="I20" s="79" t="s">
        <v>118</v>
      </c>
      <c r="J20" s="79"/>
      <c r="K20" s="79"/>
      <c r="L20" s="79"/>
      <c r="M20" s="79"/>
      <c r="N20" s="79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4">
        <f t="shared" si="2"/>
        <v>1500</v>
      </c>
      <c r="Z20" s="3">
        <f t="shared" si="5"/>
        <v>1630.4347826086955</v>
      </c>
      <c r="AA20" s="2">
        <v>0.92</v>
      </c>
      <c r="AB20" s="2">
        <v>220</v>
      </c>
      <c r="AC20" s="44">
        <f t="shared" si="6"/>
        <v>7.4110671936758887</v>
      </c>
      <c r="AD20" s="46">
        <v>2.5</v>
      </c>
      <c r="AE20" s="8">
        <v>2.5</v>
      </c>
      <c r="AF20" s="8">
        <v>2.5</v>
      </c>
      <c r="AG20" s="2">
        <v>20</v>
      </c>
      <c r="AH20" s="2"/>
      <c r="AI20" s="1" t="s">
        <v>16</v>
      </c>
      <c r="AJ20" s="3"/>
      <c r="AK20" s="3"/>
      <c r="AL20" s="3">
        <f t="shared" ref="AL20" si="12">Z20</f>
        <v>1630.4347826086955</v>
      </c>
      <c r="AM20" s="3"/>
    </row>
    <row r="21" spans="1:39">
      <c r="A21" s="9">
        <v>13</v>
      </c>
      <c r="B21" s="4"/>
      <c r="C21" s="4"/>
      <c r="D21" s="4"/>
      <c r="E21" s="4"/>
      <c r="F21" s="4">
        <v>10</v>
      </c>
      <c r="G21" s="4"/>
      <c r="H21" s="4"/>
      <c r="I21" s="79" t="s">
        <v>118</v>
      </c>
      <c r="J21" s="79"/>
      <c r="K21" s="79"/>
      <c r="L21" s="79"/>
      <c r="M21" s="79"/>
      <c r="N21" s="79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4">
        <f t="shared" si="2"/>
        <v>1500</v>
      </c>
      <c r="Z21" s="3">
        <f t="shared" si="5"/>
        <v>1630.4347826086955</v>
      </c>
      <c r="AA21" s="2">
        <v>0.92</v>
      </c>
      <c r="AB21" s="2">
        <v>220</v>
      </c>
      <c r="AC21" s="44">
        <f t="shared" si="6"/>
        <v>7.4110671936758887</v>
      </c>
      <c r="AD21" s="46">
        <v>2.5</v>
      </c>
      <c r="AE21" s="8">
        <v>2.5</v>
      </c>
      <c r="AF21" s="8">
        <v>2.5</v>
      </c>
      <c r="AG21" s="2">
        <v>20</v>
      </c>
      <c r="AH21" s="2"/>
      <c r="AI21" s="1" t="s">
        <v>16</v>
      </c>
      <c r="AJ21" s="3">
        <f t="shared" ref="AJ21" si="13">Z21</f>
        <v>1630.4347826086955</v>
      </c>
      <c r="AK21" s="3"/>
      <c r="AL21" s="3"/>
      <c r="AM21" s="3"/>
    </row>
    <row r="22" spans="1:39">
      <c r="A22" s="9">
        <v>14</v>
      </c>
      <c r="B22" s="4"/>
      <c r="C22" s="4"/>
      <c r="D22" s="4"/>
      <c r="E22" s="4"/>
      <c r="F22" s="4">
        <v>10</v>
      </c>
      <c r="G22" s="4"/>
      <c r="H22" s="4"/>
      <c r="I22" s="79" t="s">
        <v>118</v>
      </c>
      <c r="J22" s="79"/>
      <c r="K22" s="79"/>
      <c r="L22" s="79"/>
      <c r="M22" s="79"/>
      <c r="N22" s="79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">
        <f t="shared" si="2"/>
        <v>1500</v>
      </c>
      <c r="Z22" s="3">
        <f t="shared" si="5"/>
        <v>1630.4347826086955</v>
      </c>
      <c r="AA22" s="2">
        <v>0.92</v>
      </c>
      <c r="AB22" s="2">
        <v>220</v>
      </c>
      <c r="AC22" s="44">
        <f t="shared" si="6"/>
        <v>7.4110671936758887</v>
      </c>
      <c r="AD22" s="46">
        <v>2.5</v>
      </c>
      <c r="AE22" s="8">
        <v>2.5</v>
      </c>
      <c r="AF22" s="8">
        <v>2.5</v>
      </c>
      <c r="AG22" s="2">
        <v>20</v>
      </c>
      <c r="AH22" s="2"/>
      <c r="AI22" s="1" t="s">
        <v>16</v>
      </c>
      <c r="AJ22" s="3"/>
      <c r="AK22" s="3">
        <f t="shared" ref="AK22" si="14">Z22</f>
        <v>1630.4347826086955</v>
      </c>
      <c r="AL22" s="3"/>
      <c r="AM22" s="3"/>
    </row>
    <row r="23" spans="1:39">
      <c r="A23" s="9">
        <v>15</v>
      </c>
      <c r="B23" s="4"/>
      <c r="C23" s="4"/>
      <c r="D23" s="4"/>
      <c r="E23" s="4"/>
      <c r="F23" s="4">
        <v>10</v>
      </c>
      <c r="G23" s="4"/>
      <c r="H23" s="4"/>
      <c r="I23" s="79" t="s">
        <v>118</v>
      </c>
      <c r="J23" s="79"/>
      <c r="K23" s="79"/>
      <c r="L23" s="79"/>
      <c r="M23" s="79"/>
      <c r="N23" s="7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>
        <f t="shared" si="2"/>
        <v>1500</v>
      </c>
      <c r="Z23" s="3">
        <f t="shared" si="0"/>
        <v>1630.4347826086955</v>
      </c>
      <c r="AA23" s="2">
        <v>0.92</v>
      </c>
      <c r="AB23" s="2">
        <v>220</v>
      </c>
      <c r="AC23" s="44">
        <f t="shared" si="1"/>
        <v>7.4110671936758887</v>
      </c>
      <c r="AD23" s="46">
        <v>2.5</v>
      </c>
      <c r="AE23" s="8">
        <v>2.5</v>
      </c>
      <c r="AF23" s="8">
        <v>2.5</v>
      </c>
      <c r="AG23" s="2">
        <v>20</v>
      </c>
      <c r="AH23" s="2"/>
      <c r="AI23" s="1" t="s">
        <v>16</v>
      </c>
      <c r="AJ23" s="3"/>
      <c r="AK23" s="3"/>
      <c r="AL23" s="3">
        <f t="shared" ref="AL23" si="15">Z23</f>
        <v>1630.4347826086955</v>
      </c>
      <c r="AM23" s="3"/>
    </row>
    <row r="24" spans="1:39">
      <c r="A24" s="9">
        <v>16</v>
      </c>
      <c r="B24" s="4"/>
      <c r="C24" s="4"/>
      <c r="D24" s="4"/>
      <c r="E24" s="4"/>
      <c r="F24" s="4">
        <v>10</v>
      </c>
      <c r="G24" s="4"/>
      <c r="H24" s="4"/>
      <c r="I24" s="79" t="s">
        <v>118</v>
      </c>
      <c r="J24" s="79"/>
      <c r="K24" s="79"/>
      <c r="L24" s="79"/>
      <c r="M24" s="79"/>
      <c r="N24" s="7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">
        <f t="shared" si="2"/>
        <v>1500</v>
      </c>
      <c r="Z24" s="3">
        <f t="shared" si="0"/>
        <v>1630.4347826086955</v>
      </c>
      <c r="AA24" s="2">
        <v>0.92</v>
      </c>
      <c r="AB24" s="2">
        <v>220</v>
      </c>
      <c r="AC24" s="44">
        <f t="shared" si="1"/>
        <v>7.4110671936758887</v>
      </c>
      <c r="AD24" s="46">
        <v>2.5</v>
      </c>
      <c r="AE24" s="8">
        <v>2.5</v>
      </c>
      <c r="AF24" s="8">
        <v>2.5</v>
      </c>
      <c r="AG24" s="2">
        <v>20</v>
      </c>
      <c r="AH24" s="2"/>
      <c r="AI24" s="1" t="s">
        <v>16</v>
      </c>
      <c r="AJ24" s="3">
        <f t="shared" ref="AJ24" si="16">Z24</f>
        <v>1630.4347826086955</v>
      </c>
      <c r="AK24" s="3"/>
      <c r="AL24" s="3"/>
      <c r="AM24" s="3"/>
    </row>
    <row r="25" spans="1:39">
      <c r="A25" s="9">
        <v>17</v>
      </c>
      <c r="B25" s="4"/>
      <c r="C25" s="4"/>
      <c r="D25" s="4"/>
      <c r="E25" s="4"/>
      <c r="F25" s="4">
        <v>10</v>
      </c>
      <c r="G25" s="4"/>
      <c r="H25" s="4"/>
      <c r="I25" s="79" t="s">
        <v>118</v>
      </c>
      <c r="J25" s="79"/>
      <c r="K25" s="79"/>
      <c r="L25" s="79"/>
      <c r="M25" s="79"/>
      <c r="N25" s="7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>
        <f t="shared" si="2"/>
        <v>1500</v>
      </c>
      <c r="Z25" s="3">
        <f t="shared" si="0"/>
        <v>1630.4347826086955</v>
      </c>
      <c r="AA25" s="2">
        <v>0.92</v>
      </c>
      <c r="AB25" s="2">
        <v>220</v>
      </c>
      <c r="AC25" s="44">
        <f t="shared" si="1"/>
        <v>7.4110671936758887</v>
      </c>
      <c r="AD25" s="46">
        <v>2.5</v>
      </c>
      <c r="AE25" s="8">
        <v>2.5</v>
      </c>
      <c r="AF25" s="8">
        <v>2.5</v>
      </c>
      <c r="AG25" s="2">
        <v>20</v>
      </c>
      <c r="AH25" s="2"/>
      <c r="AI25" s="1" t="s">
        <v>16</v>
      </c>
      <c r="AJ25" s="3"/>
      <c r="AK25" s="3">
        <f t="shared" ref="AK25" si="17">Z25</f>
        <v>1630.4347826086955</v>
      </c>
      <c r="AL25" s="3"/>
      <c r="AM25" s="3"/>
    </row>
    <row r="26" spans="1:39">
      <c r="A26" s="9">
        <v>18</v>
      </c>
      <c r="B26" s="4"/>
      <c r="C26" s="4"/>
      <c r="D26" s="4"/>
      <c r="E26" s="4"/>
      <c r="F26" s="4"/>
      <c r="G26" s="4">
        <v>4</v>
      </c>
      <c r="H26" s="4"/>
      <c r="I26" s="79" t="s">
        <v>115</v>
      </c>
      <c r="J26" s="79"/>
      <c r="K26" s="79"/>
      <c r="L26" s="79"/>
      <c r="M26" s="79"/>
      <c r="N26" s="7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">
        <f t="shared" si="2"/>
        <v>800</v>
      </c>
      <c r="Z26" s="3">
        <f t="shared" si="0"/>
        <v>869.56521739130426</v>
      </c>
      <c r="AA26" s="2">
        <v>0.92</v>
      </c>
      <c r="AB26" s="2">
        <v>220</v>
      </c>
      <c r="AC26" s="44">
        <f t="shared" si="1"/>
        <v>3.9525691699604737</v>
      </c>
      <c r="AD26" s="46">
        <v>2.5</v>
      </c>
      <c r="AE26" s="8">
        <v>2.5</v>
      </c>
      <c r="AF26" s="8">
        <v>2.5</v>
      </c>
      <c r="AG26" s="2">
        <v>20</v>
      </c>
      <c r="AH26" s="2"/>
      <c r="AI26" s="1" t="s">
        <v>16</v>
      </c>
      <c r="AJ26" s="3"/>
      <c r="AK26" s="3"/>
      <c r="AL26" s="3">
        <f t="shared" ref="AL26" si="18">Z26</f>
        <v>869.56521739130426</v>
      </c>
      <c r="AM26" s="3"/>
    </row>
    <row r="27" spans="1:39">
      <c r="A27" s="9">
        <v>19</v>
      </c>
      <c r="B27" s="4"/>
      <c r="C27" s="4"/>
      <c r="D27" s="4"/>
      <c r="E27" s="4">
        <v>9</v>
      </c>
      <c r="F27" s="4"/>
      <c r="G27" s="4"/>
      <c r="H27" s="4"/>
      <c r="I27" s="79" t="s">
        <v>113</v>
      </c>
      <c r="J27" s="79"/>
      <c r="K27" s="79"/>
      <c r="L27" s="79"/>
      <c r="M27" s="79"/>
      <c r="N27" s="7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>
        <f t="shared" si="2"/>
        <v>900</v>
      </c>
      <c r="Z27" s="3">
        <f t="shared" si="0"/>
        <v>978.26086956521738</v>
      </c>
      <c r="AA27" s="2">
        <v>0.92</v>
      </c>
      <c r="AB27" s="2">
        <v>220</v>
      </c>
      <c r="AC27" s="44">
        <f t="shared" si="1"/>
        <v>4.4466403162055332</v>
      </c>
      <c r="AD27" s="46">
        <v>2.5</v>
      </c>
      <c r="AE27" s="8">
        <v>2.5</v>
      </c>
      <c r="AF27" s="8">
        <v>2.5</v>
      </c>
      <c r="AG27" s="2">
        <v>20</v>
      </c>
      <c r="AH27" s="2">
        <v>25</v>
      </c>
      <c r="AI27" s="1" t="s">
        <v>16</v>
      </c>
      <c r="AJ27" s="3"/>
      <c r="AK27" s="3"/>
      <c r="AL27" s="3">
        <f>Z27</f>
        <v>978.26086956521738</v>
      </c>
      <c r="AM27" s="3"/>
    </row>
    <row r="28" spans="1:39">
      <c r="A28" s="9">
        <v>20</v>
      </c>
      <c r="B28" s="4"/>
      <c r="C28" s="4"/>
      <c r="D28" s="4"/>
      <c r="E28" s="4"/>
      <c r="F28" s="4">
        <v>6</v>
      </c>
      <c r="G28" s="4"/>
      <c r="H28" s="4"/>
      <c r="I28" s="79" t="s">
        <v>122</v>
      </c>
      <c r="J28" s="79"/>
      <c r="K28" s="79"/>
      <c r="L28" s="79"/>
      <c r="M28" s="79"/>
      <c r="N28" s="7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">
        <f t="shared" si="2"/>
        <v>900</v>
      </c>
      <c r="Z28" s="3">
        <f t="shared" si="0"/>
        <v>978.26086956521738</v>
      </c>
      <c r="AA28" s="2">
        <v>0.92</v>
      </c>
      <c r="AB28" s="2">
        <v>220</v>
      </c>
      <c r="AC28" s="44">
        <f t="shared" si="1"/>
        <v>4.4466403162055332</v>
      </c>
      <c r="AD28" s="46">
        <v>2.5</v>
      </c>
      <c r="AE28" s="8">
        <v>2.5</v>
      </c>
      <c r="AF28" s="8">
        <v>2.5</v>
      </c>
      <c r="AG28" s="2">
        <v>20</v>
      </c>
      <c r="AH28" s="2"/>
      <c r="AI28" s="1" t="s">
        <v>16</v>
      </c>
      <c r="AJ28" s="3"/>
      <c r="AK28" s="3">
        <f t="shared" ref="AK28" si="19">Z28</f>
        <v>978.26086956521738</v>
      </c>
      <c r="AL28" s="3"/>
      <c r="AM28" s="3"/>
    </row>
    <row r="29" spans="1:39">
      <c r="A29" s="9">
        <v>21</v>
      </c>
      <c r="B29" s="4"/>
      <c r="C29" s="4"/>
      <c r="D29" s="4"/>
      <c r="E29" s="4"/>
      <c r="F29" s="4">
        <v>6</v>
      </c>
      <c r="G29" s="4"/>
      <c r="H29" s="4"/>
      <c r="I29" s="79" t="s">
        <v>122</v>
      </c>
      <c r="J29" s="79"/>
      <c r="K29" s="79"/>
      <c r="L29" s="79"/>
      <c r="M29" s="79"/>
      <c r="N29" s="7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>
        <f t="shared" si="2"/>
        <v>900</v>
      </c>
      <c r="Z29" s="3">
        <f t="shared" si="0"/>
        <v>978.26086956521738</v>
      </c>
      <c r="AA29" s="2">
        <v>0.92</v>
      </c>
      <c r="AB29" s="2">
        <v>220</v>
      </c>
      <c r="AC29" s="44">
        <f t="shared" si="1"/>
        <v>4.4466403162055332</v>
      </c>
      <c r="AD29" s="46">
        <v>2.5</v>
      </c>
      <c r="AE29" s="8">
        <v>2.5</v>
      </c>
      <c r="AF29" s="8">
        <v>2.5</v>
      </c>
      <c r="AG29" s="2">
        <v>20</v>
      </c>
      <c r="AH29" s="2"/>
      <c r="AI29" s="1" t="s">
        <v>16</v>
      </c>
      <c r="AJ29" s="3"/>
      <c r="AK29" s="3"/>
      <c r="AL29" s="3">
        <f t="shared" ref="AL29" si="20">Z29</f>
        <v>978.26086956521738</v>
      </c>
      <c r="AM29" s="3"/>
    </row>
    <row r="30" spans="1:39">
      <c r="A30" s="9">
        <v>22</v>
      </c>
      <c r="B30" s="4"/>
      <c r="C30" s="4"/>
      <c r="D30" s="4"/>
      <c r="E30" s="4">
        <v>9</v>
      </c>
      <c r="F30" s="4"/>
      <c r="G30" s="4"/>
      <c r="H30" s="4"/>
      <c r="I30" s="79" t="s">
        <v>112</v>
      </c>
      <c r="J30" s="79"/>
      <c r="K30" s="79"/>
      <c r="L30" s="79"/>
      <c r="M30" s="79"/>
      <c r="N30" s="7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>
        <f t="shared" si="2"/>
        <v>900</v>
      </c>
      <c r="Z30" s="3">
        <f t="shared" si="0"/>
        <v>978.26086956521738</v>
      </c>
      <c r="AA30" s="2">
        <v>0.92</v>
      </c>
      <c r="AB30" s="2">
        <v>220</v>
      </c>
      <c r="AC30" s="44">
        <f t="shared" si="1"/>
        <v>4.4466403162055332</v>
      </c>
      <c r="AD30" s="46">
        <v>2.5</v>
      </c>
      <c r="AE30" s="8">
        <v>2.5</v>
      </c>
      <c r="AF30" s="8">
        <v>2.5</v>
      </c>
      <c r="AG30" s="2">
        <v>20</v>
      </c>
      <c r="AH30" s="2">
        <v>25</v>
      </c>
      <c r="AI30" s="1" t="s">
        <v>16</v>
      </c>
      <c r="AJ30" s="3"/>
      <c r="AK30" s="3"/>
      <c r="AL30" s="3">
        <f>Z30</f>
        <v>978.26086956521738</v>
      </c>
      <c r="AM30" s="3"/>
    </row>
    <row r="31" spans="1:39">
      <c r="A31" s="9">
        <v>23</v>
      </c>
      <c r="B31" s="4"/>
      <c r="C31" s="4"/>
      <c r="D31" s="4"/>
      <c r="E31" s="4">
        <v>3</v>
      </c>
      <c r="F31" s="4"/>
      <c r="G31" s="4"/>
      <c r="H31" s="4"/>
      <c r="I31" s="79" t="s">
        <v>114</v>
      </c>
      <c r="J31" s="79"/>
      <c r="K31" s="79"/>
      <c r="L31" s="79"/>
      <c r="M31" s="79"/>
      <c r="N31" s="7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">
        <f t="shared" si="2"/>
        <v>300</v>
      </c>
      <c r="Z31" s="3">
        <f t="shared" si="0"/>
        <v>326.08695652173913</v>
      </c>
      <c r="AA31" s="2">
        <v>0.92</v>
      </c>
      <c r="AB31" s="2">
        <v>220</v>
      </c>
      <c r="AC31" s="44">
        <f t="shared" si="1"/>
        <v>1.4822134387351777</v>
      </c>
      <c r="AD31" s="46">
        <v>2.5</v>
      </c>
      <c r="AE31" s="8">
        <v>2.5</v>
      </c>
      <c r="AF31" s="8">
        <v>2.5</v>
      </c>
      <c r="AG31" s="2">
        <v>20</v>
      </c>
      <c r="AH31" s="2"/>
      <c r="AI31" s="1" t="s">
        <v>16</v>
      </c>
      <c r="AJ31" s="3"/>
      <c r="AK31" s="3">
        <f t="shared" ref="AK31" si="21">Z31</f>
        <v>326.08695652173913</v>
      </c>
      <c r="AL31" s="3"/>
      <c r="AM31" s="3"/>
    </row>
    <row r="32" spans="1:39">
      <c r="A32" s="9">
        <v>24</v>
      </c>
      <c r="B32" s="4"/>
      <c r="C32" s="4"/>
      <c r="D32" s="4"/>
      <c r="E32" s="4"/>
      <c r="F32" s="4"/>
      <c r="G32" s="4"/>
      <c r="H32" s="4"/>
      <c r="I32" s="79" t="s">
        <v>123</v>
      </c>
      <c r="J32" s="79"/>
      <c r="K32" s="79"/>
      <c r="L32" s="79"/>
      <c r="M32" s="79"/>
      <c r="N32" s="79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3">
        <f>'QFLB1-2'!T17</f>
        <v>6176</v>
      </c>
      <c r="Z32" s="3">
        <f>'QFLB1-2'!U17</f>
        <v>6713.0434782608681</v>
      </c>
      <c r="AA32" s="63">
        <f>'QFLB1-2'!V17</f>
        <v>0.92</v>
      </c>
      <c r="AB32" s="64">
        <f>'QFLB1-2'!W17</f>
        <v>380</v>
      </c>
      <c r="AC32" s="44">
        <f>'QFLB1-2'!X17</f>
        <v>10.199414366462037</v>
      </c>
      <c r="AD32" s="8" t="str">
        <f>'QFLB1-2'!Y17</f>
        <v>3x6,0</v>
      </c>
      <c r="AE32" s="8">
        <f>'QFLB1-2'!Z17</f>
        <v>6</v>
      </c>
      <c r="AF32" s="8">
        <f>'QFLB1-2'!AA17</f>
        <v>6</v>
      </c>
      <c r="AG32" s="64">
        <f>'QFLB1-2'!AB17</f>
        <v>32</v>
      </c>
      <c r="AH32" s="2"/>
      <c r="AI32" s="1" t="s">
        <v>16</v>
      </c>
      <c r="AJ32" s="3"/>
      <c r="AK32" s="3"/>
      <c r="AL32" s="3"/>
      <c r="AM32" s="3">
        <f>Z32</f>
        <v>6713.0434782608681</v>
      </c>
    </row>
    <row r="33" spans="1:39">
      <c r="A33" s="9">
        <v>25</v>
      </c>
      <c r="B33" s="4"/>
      <c r="C33" s="4"/>
      <c r="D33" s="4"/>
      <c r="E33" s="4"/>
      <c r="F33" s="4"/>
      <c r="G33" s="4"/>
      <c r="H33" s="4"/>
      <c r="I33" s="79" t="s">
        <v>124</v>
      </c>
      <c r="J33" s="79"/>
      <c r="K33" s="79"/>
      <c r="L33" s="79"/>
      <c r="M33" s="79"/>
      <c r="N33" s="79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3">
        <f>'QFLB2-2'!T17</f>
        <v>6176</v>
      </c>
      <c r="Z33" s="3">
        <f>'QFLB2-2'!U17</f>
        <v>6713.0434782608681</v>
      </c>
      <c r="AA33" s="63">
        <f>'QFLB2-2'!V17</f>
        <v>0.92</v>
      </c>
      <c r="AB33" s="64">
        <f>'QFLB2-2'!W17</f>
        <v>380</v>
      </c>
      <c r="AC33" s="44">
        <f>'QFLB2-2'!X17</f>
        <v>10.199414366462037</v>
      </c>
      <c r="AD33" s="8" t="str">
        <f>'QFLB2-2'!Y17</f>
        <v>3x6,0</v>
      </c>
      <c r="AE33" s="8">
        <f>'QFLB2-2'!Z17</f>
        <v>6</v>
      </c>
      <c r="AF33" s="8">
        <f>'QFLB2-2'!AA17</f>
        <v>6</v>
      </c>
      <c r="AG33" s="64">
        <f>'QFLB2-2'!AB17</f>
        <v>32</v>
      </c>
      <c r="AH33" s="2"/>
      <c r="AI33" s="1" t="s">
        <v>16</v>
      </c>
      <c r="AJ33" s="3"/>
      <c r="AK33" s="3"/>
      <c r="AL33" s="3"/>
      <c r="AM33" s="3">
        <f t="shared" ref="AM33:AM35" si="22">Z33</f>
        <v>6713.0434782608681</v>
      </c>
    </row>
    <row r="34" spans="1:39">
      <c r="A34" s="9">
        <v>26</v>
      </c>
      <c r="B34" s="4"/>
      <c r="C34" s="4"/>
      <c r="D34" s="4"/>
      <c r="E34" s="4"/>
      <c r="F34" s="4"/>
      <c r="G34" s="4"/>
      <c r="H34" s="4"/>
      <c r="I34" s="79" t="s">
        <v>125</v>
      </c>
      <c r="J34" s="79"/>
      <c r="K34" s="79"/>
      <c r="L34" s="79"/>
      <c r="M34" s="79"/>
      <c r="N34" s="79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3">
        <f>'QFLB3-2'!T15</f>
        <v>3096</v>
      </c>
      <c r="Z34" s="3">
        <f>'QFLB3-2'!U15</f>
        <v>3365.217391304348</v>
      </c>
      <c r="AA34" s="63">
        <f>'QFLB3-2'!V15</f>
        <v>0.92</v>
      </c>
      <c r="AB34" s="64">
        <f>'QFLB3-2'!W15</f>
        <v>380</v>
      </c>
      <c r="AC34" s="44">
        <f>'QFLB3-2'!X15</f>
        <v>5.112918859871515</v>
      </c>
      <c r="AD34" s="8" t="str">
        <f>'QFLB3-2'!Y15</f>
        <v>3x6,0</v>
      </c>
      <c r="AE34" s="8">
        <f>'QFLB3-2'!Z15</f>
        <v>6</v>
      </c>
      <c r="AF34" s="8">
        <f>'QFLB3-2'!AA15</f>
        <v>6</v>
      </c>
      <c r="AG34" s="64">
        <f>'QFLB3-2'!AB15</f>
        <v>32</v>
      </c>
      <c r="AH34" s="2"/>
      <c r="AI34" s="1" t="s">
        <v>16</v>
      </c>
      <c r="AJ34" s="3"/>
      <c r="AK34" s="3"/>
      <c r="AL34" s="3"/>
      <c r="AM34" s="3">
        <f t="shared" si="22"/>
        <v>3365.217391304348</v>
      </c>
    </row>
    <row r="35" spans="1:39">
      <c r="A35" s="9">
        <v>27</v>
      </c>
      <c r="B35" s="4"/>
      <c r="C35" s="4"/>
      <c r="D35" s="4"/>
      <c r="E35" s="4"/>
      <c r="F35" s="4"/>
      <c r="G35" s="4"/>
      <c r="H35" s="4"/>
      <c r="I35" s="79" t="s">
        <v>185</v>
      </c>
      <c r="J35" s="79"/>
      <c r="K35" s="79"/>
      <c r="L35" s="79"/>
      <c r="M35" s="79"/>
      <c r="N35" s="79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3">
        <v>75000</v>
      </c>
      <c r="Z35" s="3">
        <f t="shared" ref="Z35" si="23">Y35/AA35</f>
        <v>81521.739130434784</v>
      </c>
      <c r="AA35" s="2">
        <v>0.92</v>
      </c>
      <c r="AB35" s="2">
        <v>380</v>
      </c>
      <c r="AC35" s="44">
        <f>Z35/(380*SQRT(3))</f>
        <v>123.85946850463941</v>
      </c>
      <c r="AD35" s="46" t="s">
        <v>134</v>
      </c>
      <c r="AE35" s="8">
        <v>70</v>
      </c>
      <c r="AF35" s="8">
        <v>35</v>
      </c>
      <c r="AG35" s="2">
        <v>125</v>
      </c>
      <c r="AH35" s="2"/>
      <c r="AI35" s="1" t="s">
        <v>16</v>
      </c>
      <c r="AJ35" s="3"/>
      <c r="AK35" s="3"/>
      <c r="AL35" s="3"/>
      <c r="AM35" s="3">
        <f t="shared" si="22"/>
        <v>81521.739130434784</v>
      </c>
    </row>
    <row r="36" spans="1:39">
      <c r="A36" s="9">
        <v>28</v>
      </c>
      <c r="B36" s="4"/>
      <c r="C36" s="4"/>
      <c r="D36" s="4"/>
      <c r="E36" s="4"/>
      <c r="F36" s="4"/>
      <c r="G36" s="4"/>
      <c r="H36" s="4"/>
      <c r="I36" s="79" t="s">
        <v>103</v>
      </c>
      <c r="J36" s="79"/>
      <c r="K36" s="79"/>
      <c r="L36" s="79"/>
      <c r="M36" s="79"/>
      <c r="N36" s="7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3"/>
      <c r="Z36" s="3"/>
      <c r="AA36" s="2"/>
      <c r="AB36" s="2"/>
      <c r="AC36" s="44"/>
      <c r="AD36" s="8"/>
      <c r="AE36" s="8"/>
      <c r="AF36" s="8"/>
      <c r="AG36" s="2"/>
      <c r="AH36" s="2"/>
      <c r="AI36" s="1"/>
      <c r="AJ36" s="3"/>
      <c r="AK36" s="3"/>
      <c r="AL36" s="3"/>
      <c r="AM36" s="3"/>
    </row>
    <row r="37" spans="1:39">
      <c r="A37" s="9">
        <v>29</v>
      </c>
      <c r="B37" s="4"/>
      <c r="C37" s="4"/>
      <c r="D37" s="4"/>
      <c r="E37" s="4"/>
      <c r="F37" s="4"/>
      <c r="G37" s="4"/>
      <c r="H37" s="4"/>
      <c r="I37" s="79" t="s">
        <v>103</v>
      </c>
      <c r="J37" s="79"/>
      <c r="K37" s="79"/>
      <c r="L37" s="79"/>
      <c r="M37" s="79"/>
      <c r="N37" s="79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3"/>
      <c r="Z37" s="3"/>
      <c r="AA37" s="2"/>
      <c r="AB37" s="2"/>
      <c r="AC37" s="44"/>
      <c r="AD37" s="8"/>
      <c r="AE37" s="8"/>
      <c r="AF37" s="8"/>
      <c r="AG37" s="2"/>
      <c r="AH37" s="2"/>
      <c r="AI37" s="1"/>
      <c r="AJ37" s="3"/>
      <c r="AK37" s="3"/>
      <c r="AL37" s="3"/>
      <c r="AM37" s="3"/>
    </row>
    <row r="38" spans="1:39">
      <c r="A38" s="9">
        <v>30</v>
      </c>
      <c r="B38" s="4"/>
      <c r="C38" s="4"/>
      <c r="D38" s="4"/>
      <c r="E38" s="4"/>
      <c r="F38" s="4"/>
      <c r="G38" s="4"/>
      <c r="H38" s="4"/>
      <c r="I38" s="79" t="s">
        <v>103</v>
      </c>
      <c r="J38" s="79"/>
      <c r="K38" s="79"/>
      <c r="L38" s="79"/>
      <c r="M38" s="79"/>
      <c r="N38" s="7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3"/>
      <c r="Z38" s="3"/>
      <c r="AA38" s="2"/>
      <c r="AB38" s="2"/>
      <c r="AC38" s="44"/>
      <c r="AD38" s="8"/>
      <c r="AE38" s="8"/>
      <c r="AF38" s="8"/>
      <c r="AG38" s="2"/>
      <c r="AH38" s="2"/>
      <c r="AI38" s="1"/>
      <c r="AJ38" s="3"/>
      <c r="AK38" s="3"/>
      <c r="AL38" s="3"/>
      <c r="AM38" s="3"/>
    </row>
    <row r="39" spans="1:39">
      <c r="A39" s="102" t="s">
        <v>5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4"/>
      <c r="Y39" s="10">
        <f>SUM(Y9:Y38)</f>
        <v>116740</v>
      </c>
      <c r="Z39" s="10">
        <f>SUM(Z9:Z38)</f>
        <v>126891.30434782608</v>
      </c>
      <c r="AA39" s="12">
        <v>0.92</v>
      </c>
      <c r="AB39" s="12">
        <v>380</v>
      </c>
      <c r="AC39" s="45">
        <f>Z39/660</f>
        <v>192.25955204216072</v>
      </c>
      <c r="AD39" s="10" t="s">
        <v>134</v>
      </c>
      <c r="AE39" s="10">
        <v>70</v>
      </c>
      <c r="AF39" s="10">
        <v>35</v>
      </c>
      <c r="AG39" s="12">
        <v>175</v>
      </c>
      <c r="AH39" s="13"/>
      <c r="AI39" s="12" t="s">
        <v>16</v>
      </c>
      <c r="AJ39" s="11">
        <f>SUM(AJ9:AJ38)</f>
        <v>8969.565217391304</v>
      </c>
      <c r="AK39" s="11">
        <f>SUM(AK9:AK38)</f>
        <v>9917.3913043478278</v>
      </c>
      <c r="AL39" s="11">
        <f>SUM(AL9:AL38)</f>
        <v>9691.3043478260861</v>
      </c>
      <c r="AM39" s="11">
        <f>SUM(AM9:AM38)</f>
        <v>98313.043478260865</v>
      </c>
    </row>
    <row r="40" spans="1:39">
      <c r="A40" s="80" t="s">
        <v>184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72"/>
      <c r="N40" s="72"/>
    </row>
  </sheetData>
  <mergeCells count="51">
    <mergeCell ref="I24:N24"/>
    <mergeCell ref="I25:N25"/>
    <mergeCell ref="I21:N21"/>
    <mergeCell ref="I22:N22"/>
    <mergeCell ref="E4:H7"/>
    <mergeCell ref="I23:N23"/>
    <mergeCell ref="I15:N15"/>
    <mergeCell ref="I16:N16"/>
    <mergeCell ref="I17:N17"/>
    <mergeCell ref="I18:N18"/>
    <mergeCell ref="I19:N19"/>
    <mergeCell ref="I20:N20"/>
    <mergeCell ref="A1:AM2"/>
    <mergeCell ref="A3:AM3"/>
    <mergeCell ref="A4:A7"/>
    <mergeCell ref="B4:D7"/>
    <mergeCell ref="I4:X7"/>
    <mergeCell ref="Y4:Y8"/>
    <mergeCell ref="Z4:Z8"/>
    <mergeCell ref="AA4:AA8"/>
    <mergeCell ref="AB4:AB8"/>
    <mergeCell ref="AC4:AC8"/>
    <mergeCell ref="AD4:AD8"/>
    <mergeCell ref="AI4:AI8"/>
    <mergeCell ref="AJ4:AM7"/>
    <mergeCell ref="I8:N8"/>
    <mergeCell ref="AG4:AG8"/>
    <mergeCell ref="AH4:AH8"/>
    <mergeCell ref="AE4:AE8"/>
    <mergeCell ref="AF4:AF8"/>
    <mergeCell ref="I14:N14"/>
    <mergeCell ref="I12:N12"/>
    <mergeCell ref="I13:N13"/>
    <mergeCell ref="I11:N11"/>
    <mergeCell ref="I9:X9"/>
    <mergeCell ref="I10:N10"/>
    <mergeCell ref="I26:N26"/>
    <mergeCell ref="I27:N27"/>
    <mergeCell ref="I28:N28"/>
    <mergeCell ref="I29:N29"/>
    <mergeCell ref="I30:N30"/>
    <mergeCell ref="A39:X39"/>
    <mergeCell ref="A40:L40"/>
    <mergeCell ref="I37:N37"/>
    <mergeCell ref="I31:N31"/>
    <mergeCell ref="I35:N35"/>
    <mergeCell ref="I36:N36"/>
    <mergeCell ref="I38:N38"/>
    <mergeCell ref="I32:N32"/>
    <mergeCell ref="I33:N33"/>
    <mergeCell ref="I34:N34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2.28515625" customWidth="1"/>
    <col min="7" max="8" width="1.42578125" customWidth="1"/>
    <col min="9" max="9" width="1.85546875" customWidth="1"/>
    <col min="10" max="19" width="9.140625" hidden="1" customWidth="1"/>
    <col min="20" max="20" width="15.7109375" bestFit="1" customWidth="1"/>
    <col min="21" max="21" width="15.85546875" customWidth="1"/>
    <col min="23" max="23" width="7.5703125" customWidth="1"/>
  </cols>
  <sheetData>
    <row r="1" spans="1:34">
      <c r="A1" s="91" t="s">
        <v>66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3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8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1600</v>
      </c>
      <c r="U11" s="3">
        <f t="shared" si="0"/>
        <v>1739.1304347826085</v>
      </c>
      <c r="V11" s="2">
        <v>0.92</v>
      </c>
      <c r="W11" s="2">
        <v>220</v>
      </c>
      <c r="X11" s="44">
        <f t="shared" si="1"/>
        <v>7.9051383399209474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1739.1304347826085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8</v>
      </c>
      <c r="D13" s="79" t="s">
        <v>101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>
        <f t="shared" si="2"/>
        <v>1600</v>
      </c>
      <c r="U13" s="3">
        <f t="shared" si="0"/>
        <v>1739.1304347826085</v>
      </c>
      <c r="V13" s="2">
        <v>0.92</v>
      </c>
      <c r="W13" s="2">
        <v>220</v>
      </c>
      <c r="X13" s="44">
        <f t="shared" si="1"/>
        <v>7.9051383399209474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1739.1304347826085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48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6176</v>
      </c>
      <c r="U17" s="10">
        <f>SUM(U9:U16)</f>
        <v>6713.0434782608681</v>
      </c>
      <c r="V17" s="12">
        <v>0.92</v>
      </c>
      <c r="W17" s="12">
        <v>380</v>
      </c>
      <c r="X17" s="45">
        <f>U17/(380*SQRT(3))</f>
        <v>10.199414366462037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2608.695652173913</v>
      </c>
      <c r="AG17" s="11">
        <f>SUM(AG9:AG16)</f>
        <v>1739.1304347826085</v>
      </c>
      <c r="AH17" s="11">
        <f>SUM(AH9:AH16)</f>
        <v>0</v>
      </c>
    </row>
  </sheetData>
  <mergeCells count="29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D16:I16"/>
    <mergeCell ref="A17:B17"/>
    <mergeCell ref="D17:S17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K26" sqref="K26"/>
    </sheetView>
  </sheetViews>
  <sheetFormatPr defaultRowHeight="12.75"/>
  <cols>
    <col min="1" max="1" width="11.42578125" customWidth="1"/>
    <col min="2" max="2" width="10.140625" bestFit="1" customWidth="1"/>
    <col min="3" max="3" width="12.28515625" customWidth="1"/>
    <col min="4" max="4" width="10.140625" bestFit="1" customWidth="1"/>
    <col min="5" max="5" width="8.42578125" customWidth="1"/>
    <col min="6" max="6" width="23.140625" customWidth="1"/>
    <col min="7" max="7" width="5.28515625" customWidth="1"/>
    <col min="8" max="8" width="19.85546875" customWidth="1"/>
    <col min="9" max="9" width="3.85546875" customWidth="1"/>
    <col min="256" max="256" width="11.42578125" customWidth="1"/>
    <col min="257" max="257" width="10.140625" bestFit="1" customWidth="1"/>
    <col min="258" max="258" width="12.28515625" customWidth="1"/>
    <col min="259" max="259" width="10.140625" bestFit="1" customWidth="1"/>
    <col min="260" max="260" width="8.42578125" customWidth="1"/>
    <col min="261" max="261" width="23.140625" customWidth="1"/>
    <col min="262" max="262" width="5.28515625" customWidth="1"/>
    <col min="264" max="264" width="15.28515625" customWidth="1"/>
    <col min="265" max="265" width="3.85546875" customWidth="1"/>
    <col min="512" max="512" width="11.42578125" customWidth="1"/>
    <col min="513" max="513" width="10.140625" bestFit="1" customWidth="1"/>
    <col min="514" max="514" width="12.28515625" customWidth="1"/>
    <col min="515" max="515" width="10.140625" bestFit="1" customWidth="1"/>
    <col min="516" max="516" width="8.42578125" customWidth="1"/>
    <col min="517" max="517" width="23.140625" customWidth="1"/>
    <col min="518" max="518" width="5.28515625" customWidth="1"/>
    <col min="520" max="520" width="15.28515625" customWidth="1"/>
    <col min="521" max="521" width="3.85546875" customWidth="1"/>
    <col min="768" max="768" width="11.42578125" customWidth="1"/>
    <col min="769" max="769" width="10.140625" bestFit="1" customWidth="1"/>
    <col min="770" max="770" width="12.28515625" customWidth="1"/>
    <col min="771" max="771" width="10.140625" bestFit="1" customWidth="1"/>
    <col min="772" max="772" width="8.42578125" customWidth="1"/>
    <col min="773" max="773" width="23.140625" customWidth="1"/>
    <col min="774" max="774" width="5.28515625" customWidth="1"/>
    <col min="776" max="776" width="15.28515625" customWidth="1"/>
    <col min="777" max="777" width="3.85546875" customWidth="1"/>
    <col min="1024" max="1024" width="11.42578125" customWidth="1"/>
    <col min="1025" max="1025" width="10.140625" bestFit="1" customWidth="1"/>
    <col min="1026" max="1026" width="12.28515625" customWidth="1"/>
    <col min="1027" max="1027" width="10.140625" bestFit="1" customWidth="1"/>
    <col min="1028" max="1028" width="8.42578125" customWidth="1"/>
    <col min="1029" max="1029" width="23.140625" customWidth="1"/>
    <col min="1030" max="1030" width="5.28515625" customWidth="1"/>
    <col min="1032" max="1032" width="15.28515625" customWidth="1"/>
    <col min="1033" max="1033" width="3.85546875" customWidth="1"/>
    <col min="1280" max="1280" width="11.42578125" customWidth="1"/>
    <col min="1281" max="1281" width="10.140625" bestFit="1" customWidth="1"/>
    <col min="1282" max="1282" width="12.28515625" customWidth="1"/>
    <col min="1283" max="1283" width="10.140625" bestFit="1" customWidth="1"/>
    <col min="1284" max="1284" width="8.42578125" customWidth="1"/>
    <col min="1285" max="1285" width="23.140625" customWidth="1"/>
    <col min="1286" max="1286" width="5.28515625" customWidth="1"/>
    <col min="1288" max="1288" width="15.28515625" customWidth="1"/>
    <col min="1289" max="1289" width="3.85546875" customWidth="1"/>
    <col min="1536" max="1536" width="11.42578125" customWidth="1"/>
    <col min="1537" max="1537" width="10.140625" bestFit="1" customWidth="1"/>
    <col min="1538" max="1538" width="12.28515625" customWidth="1"/>
    <col min="1539" max="1539" width="10.140625" bestFit="1" customWidth="1"/>
    <col min="1540" max="1540" width="8.42578125" customWidth="1"/>
    <col min="1541" max="1541" width="23.140625" customWidth="1"/>
    <col min="1542" max="1542" width="5.28515625" customWidth="1"/>
    <col min="1544" max="1544" width="15.28515625" customWidth="1"/>
    <col min="1545" max="1545" width="3.85546875" customWidth="1"/>
    <col min="1792" max="1792" width="11.42578125" customWidth="1"/>
    <col min="1793" max="1793" width="10.140625" bestFit="1" customWidth="1"/>
    <col min="1794" max="1794" width="12.28515625" customWidth="1"/>
    <col min="1795" max="1795" width="10.140625" bestFit="1" customWidth="1"/>
    <col min="1796" max="1796" width="8.42578125" customWidth="1"/>
    <col min="1797" max="1797" width="23.140625" customWidth="1"/>
    <col min="1798" max="1798" width="5.28515625" customWidth="1"/>
    <col min="1800" max="1800" width="15.28515625" customWidth="1"/>
    <col min="1801" max="1801" width="3.85546875" customWidth="1"/>
    <col min="2048" max="2048" width="11.42578125" customWidth="1"/>
    <col min="2049" max="2049" width="10.140625" bestFit="1" customWidth="1"/>
    <col min="2050" max="2050" width="12.28515625" customWidth="1"/>
    <col min="2051" max="2051" width="10.140625" bestFit="1" customWidth="1"/>
    <col min="2052" max="2052" width="8.42578125" customWidth="1"/>
    <col min="2053" max="2053" width="23.140625" customWidth="1"/>
    <col min="2054" max="2054" width="5.28515625" customWidth="1"/>
    <col min="2056" max="2056" width="15.28515625" customWidth="1"/>
    <col min="2057" max="2057" width="3.85546875" customWidth="1"/>
    <col min="2304" max="2304" width="11.42578125" customWidth="1"/>
    <col min="2305" max="2305" width="10.140625" bestFit="1" customWidth="1"/>
    <col min="2306" max="2306" width="12.28515625" customWidth="1"/>
    <col min="2307" max="2307" width="10.140625" bestFit="1" customWidth="1"/>
    <col min="2308" max="2308" width="8.42578125" customWidth="1"/>
    <col min="2309" max="2309" width="23.140625" customWidth="1"/>
    <col min="2310" max="2310" width="5.28515625" customWidth="1"/>
    <col min="2312" max="2312" width="15.28515625" customWidth="1"/>
    <col min="2313" max="2313" width="3.85546875" customWidth="1"/>
    <col min="2560" max="2560" width="11.42578125" customWidth="1"/>
    <col min="2561" max="2561" width="10.140625" bestFit="1" customWidth="1"/>
    <col min="2562" max="2562" width="12.28515625" customWidth="1"/>
    <col min="2563" max="2563" width="10.140625" bestFit="1" customWidth="1"/>
    <col min="2564" max="2564" width="8.42578125" customWidth="1"/>
    <col min="2565" max="2565" width="23.140625" customWidth="1"/>
    <col min="2566" max="2566" width="5.28515625" customWidth="1"/>
    <col min="2568" max="2568" width="15.28515625" customWidth="1"/>
    <col min="2569" max="2569" width="3.85546875" customWidth="1"/>
    <col min="2816" max="2816" width="11.42578125" customWidth="1"/>
    <col min="2817" max="2817" width="10.140625" bestFit="1" customWidth="1"/>
    <col min="2818" max="2818" width="12.28515625" customWidth="1"/>
    <col min="2819" max="2819" width="10.140625" bestFit="1" customWidth="1"/>
    <col min="2820" max="2820" width="8.42578125" customWidth="1"/>
    <col min="2821" max="2821" width="23.140625" customWidth="1"/>
    <col min="2822" max="2822" width="5.28515625" customWidth="1"/>
    <col min="2824" max="2824" width="15.28515625" customWidth="1"/>
    <col min="2825" max="2825" width="3.85546875" customWidth="1"/>
    <col min="3072" max="3072" width="11.42578125" customWidth="1"/>
    <col min="3073" max="3073" width="10.140625" bestFit="1" customWidth="1"/>
    <col min="3074" max="3074" width="12.28515625" customWidth="1"/>
    <col min="3075" max="3075" width="10.140625" bestFit="1" customWidth="1"/>
    <col min="3076" max="3076" width="8.42578125" customWidth="1"/>
    <col min="3077" max="3077" width="23.140625" customWidth="1"/>
    <col min="3078" max="3078" width="5.28515625" customWidth="1"/>
    <col min="3080" max="3080" width="15.28515625" customWidth="1"/>
    <col min="3081" max="3081" width="3.85546875" customWidth="1"/>
    <col min="3328" max="3328" width="11.42578125" customWidth="1"/>
    <col min="3329" max="3329" width="10.140625" bestFit="1" customWidth="1"/>
    <col min="3330" max="3330" width="12.28515625" customWidth="1"/>
    <col min="3331" max="3331" width="10.140625" bestFit="1" customWidth="1"/>
    <col min="3332" max="3332" width="8.42578125" customWidth="1"/>
    <col min="3333" max="3333" width="23.140625" customWidth="1"/>
    <col min="3334" max="3334" width="5.28515625" customWidth="1"/>
    <col min="3336" max="3336" width="15.28515625" customWidth="1"/>
    <col min="3337" max="3337" width="3.85546875" customWidth="1"/>
    <col min="3584" max="3584" width="11.42578125" customWidth="1"/>
    <col min="3585" max="3585" width="10.140625" bestFit="1" customWidth="1"/>
    <col min="3586" max="3586" width="12.28515625" customWidth="1"/>
    <col min="3587" max="3587" width="10.140625" bestFit="1" customWidth="1"/>
    <col min="3588" max="3588" width="8.42578125" customWidth="1"/>
    <col min="3589" max="3589" width="23.140625" customWidth="1"/>
    <col min="3590" max="3590" width="5.28515625" customWidth="1"/>
    <col min="3592" max="3592" width="15.28515625" customWidth="1"/>
    <col min="3593" max="3593" width="3.85546875" customWidth="1"/>
    <col min="3840" max="3840" width="11.42578125" customWidth="1"/>
    <col min="3841" max="3841" width="10.140625" bestFit="1" customWidth="1"/>
    <col min="3842" max="3842" width="12.28515625" customWidth="1"/>
    <col min="3843" max="3843" width="10.140625" bestFit="1" customWidth="1"/>
    <col min="3844" max="3844" width="8.42578125" customWidth="1"/>
    <col min="3845" max="3845" width="23.140625" customWidth="1"/>
    <col min="3846" max="3846" width="5.28515625" customWidth="1"/>
    <col min="3848" max="3848" width="15.28515625" customWidth="1"/>
    <col min="3849" max="3849" width="3.85546875" customWidth="1"/>
    <col min="4096" max="4096" width="11.42578125" customWidth="1"/>
    <col min="4097" max="4097" width="10.140625" bestFit="1" customWidth="1"/>
    <col min="4098" max="4098" width="12.28515625" customWidth="1"/>
    <col min="4099" max="4099" width="10.140625" bestFit="1" customWidth="1"/>
    <col min="4100" max="4100" width="8.42578125" customWidth="1"/>
    <col min="4101" max="4101" width="23.140625" customWidth="1"/>
    <col min="4102" max="4102" width="5.28515625" customWidth="1"/>
    <col min="4104" max="4104" width="15.28515625" customWidth="1"/>
    <col min="4105" max="4105" width="3.85546875" customWidth="1"/>
    <col min="4352" max="4352" width="11.42578125" customWidth="1"/>
    <col min="4353" max="4353" width="10.140625" bestFit="1" customWidth="1"/>
    <col min="4354" max="4354" width="12.28515625" customWidth="1"/>
    <col min="4355" max="4355" width="10.140625" bestFit="1" customWidth="1"/>
    <col min="4356" max="4356" width="8.42578125" customWidth="1"/>
    <col min="4357" max="4357" width="23.140625" customWidth="1"/>
    <col min="4358" max="4358" width="5.28515625" customWidth="1"/>
    <col min="4360" max="4360" width="15.28515625" customWidth="1"/>
    <col min="4361" max="4361" width="3.85546875" customWidth="1"/>
    <col min="4608" max="4608" width="11.42578125" customWidth="1"/>
    <col min="4609" max="4609" width="10.140625" bestFit="1" customWidth="1"/>
    <col min="4610" max="4610" width="12.28515625" customWidth="1"/>
    <col min="4611" max="4611" width="10.140625" bestFit="1" customWidth="1"/>
    <col min="4612" max="4612" width="8.42578125" customWidth="1"/>
    <col min="4613" max="4613" width="23.140625" customWidth="1"/>
    <col min="4614" max="4614" width="5.28515625" customWidth="1"/>
    <col min="4616" max="4616" width="15.28515625" customWidth="1"/>
    <col min="4617" max="4617" width="3.85546875" customWidth="1"/>
    <col min="4864" max="4864" width="11.42578125" customWidth="1"/>
    <col min="4865" max="4865" width="10.140625" bestFit="1" customWidth="1"/>
    <col min="4866" max="4866" width="12.28515625" customWidth="1"/>
    <col min="4867" max="4867" width="10.140625" bestFit="1" customWidth="1"/>
    <col min="4868" max="4868" width="8.42578125" customWidth="1"/>
    <col min="4869" max="4869" width="23.140625" customWidth="1"/>
    <col min="4870" max="4870" width="5.28515625" customWidth="1"/>
    <col min="4872" max="4872" width="15.28515625" customWidth="1"/>
    <col min="4873" max="4873" width="3.85546875" customWidth="1"/>
    <col min="5120" max="5120" width="11.42578125" customWidth="1"/>
    <col min="5121" max="5121" width="10.140625" bestFit="1" customWidth="1"/>
    <col min="5122" max="5122" width="12.28515625" customWidth="1"/>
    <col min="5123" max="5123" width="10.140625" bestFit="1" customWidth="1"/>
    <col min="5124" max="5124" width="8.42578125" customWidth="1"/>
    <col min="5125" max="5125" width="23.140625" customWidth="1"/>
    <col min="5126" max="5126" width="5.28515625" customWidth="1"/>
    <col min="5128" max="5128" width="15.28515625" customWidth="1"/>
    <col min="5129" max="5129" width="3.85546875" customWidth="1"/>
    <col min="5376" max="5376" width="11.42578125" customWidth="1"/>
    <col min="5377" max="5377" width="10.140625" bestFit="1" customWidth="1"/>
    <col min="5378" max="5378" width="12.28515625" customWidth="1"/>
    <col min="5379" max="5379" width="10.140625" bestFit="1" customWidth="1"/>
    <col min="5380" max="5380" width="8.42578125" customWidth="1"/>
    <col min="5381" max="5381" width="23.140625" customWidth="1"/>
    <col min="5382" max="5382" width="5.28515625" customWidth="1"/>
    <col min="5384" max="5384" width="15.28515625" customWidth="1"/>
    <col min="5385" max="5385" width="3.85546875" customWidth="1"/>
    <col min="5632" max="5632" width="11.42578125" customWidth="1"/>
    <col min="5633" max="5633" width="10.140625" bestFit="1" customWidth="1"/>
    <col min="5634" max="5634" width="12.28515625" customWidth="1"/>
    <col min="5635" max="5635" width="10.140625" bestFit="1" customWidth="1"/>
    <col min="5636" max="5636" width="8.42578125" customWidth="1"/>
    <col min="5637" max="5637" width="23.140625" customWidth="1"/>
    <col min="5638" max="5638" width="5.28515625" customWidth="1"/>
    <col min="5640" max="5640" width="15.28515625" customWidth="1"/>
    <col min="5641" max="5641" width="3.85546875" customWidth="1"/>
    <col min="5888" max="5888" width="11.42578125" customWidth="1"/>
    <col min="5889" max="5889" width="10.140625" bestFit="1" customWidth="1"/>
    <col min="5890" max="5890" width="12.28515625" customWidth="1"/>
    <col min="5891" max="5891" width="10.140625" bestFit="1" customWidth="1"/>
    <col min="5892" max="5892" width="8.42578125" customWidth="1"/>
    <col min="5893" max="5893" width="23.140625" customWidth="1"/>
    <col min="5894" max="5894" width="5.28515625" customWidth="1"/>
    <col min="5896" max="5896" width="15.28515625" customWidth="1"/>
    <col min="5897" max="5897" width="3.85546875" customWidth="1"/>
    <col min="6144" max="6144" width="11.42578125" customWidth="1"/>
    <col min="6145" max="6145" width="10.140625" bestFit="1" customWidth="1"/>
    <col min="6146" max="6146" width="12.28515625" customWidth="1"/>
    <col min="6147" max="6147" width="10.140625" bestFit="1" customWidth="1"/>
    <col min="6148" max="6148" width="8.42578125" customWidth="1"/>
    <col min="6149" max="6149" width="23.140625" customWidth="1"/>
    <col min="6150" max="6150" width="5.28515625" customWidth="1"/>
    <col min="6152" max="6152" width="15.28515625" customWidth="1"/>
    <col min="6153" max="6153" width="3.85546875" customWidth="1"/>
    <col min="6400" max="6400" width="11.42578125" customWidth="1"/>
    <col min="6401" max="6401" width="10.140625" bestFit="1" customWidth="1"/>
    <col min="6402" max="6402" width="12.28515625" customWidth="1"/>
    <col min="6403" max="6403" width="10.140625" bestFit="1" customWidth="1"/>
    <col min="6404" max="6404" width="8.42578125" customWidth="1"/>
    <col min="6405" max="6405" width="23.140625" customWidth="1"/>
    <col min="6406" max="6406" width="5.28515625" customWidth="1"/>
    <col min="6408" max="6408" width="15.28515625" customWidth="1"/>
    <col min="6409" max="6409" width="3.85546875" customWidth="1"/>
    <col min="6656" max="6656" width="11.42578125" customWidth="1"/>
    <col min="6657" max="6657" width="10.140625" bestFit="1" customWidth="1"/>
    <col min="6658" max="6658" width="12.28515625" customWidth="1"/>
    <col min="6659" max="6659" width="10.140625" bestFit="1" customWidth="1"/>
    <col min="6660" max="6660" width="8.42578125" customWidth="1"/>
    <col min="6661" max="6661" width="23.140625" customWidth="1"/>
    <col min="6662" max="6662" width="5.28515625" customWidth="1"/>
    <col min="6664" max="6664" width="15.28515625" customWidth="1"/>
    <col min="6665" max="6665" width="3.85546875" customWidth="1"/>
    <col min="6912" max="6912" width="11.42578125" customWidth="1"/>
    <col min="6913" max="6913" width="10.140625" bestFit="1" customWidth="1"/>
    <col min="6914" max="6914" width="12.28515625" customWidth="1"/>
    <col min="6915" max="6915" width="10.140625" bestFit="1" customWidth="1"/>
    <col min="6916" max="6916" width="8.42578125" customWidth="1"/>
    <col min="6917" max="6917" width="23.140625" customWidth="1"/>
    <col min="6918" max="6918" width="5.28515625" customWidth="1"/>
    <col min="6920" max="6920" width="15.28515625" customWidth="1"/>
    <col min="6921" max="6921" width="3.85546875" customWidth="1"/>
    <col min="7168" max="7168" width="11.42578125" customWidth="1"/>
    <col min="7169" max="7169" width="10.140625" bestFit="1" customWidth="1"/>
    <col min="7170" max="7170" width="12.28515625" customWidth="1"/>
    <col min="7171" max="7171" width="10.140625" bestFit="1" customWidth="1"/>
    <col min="7172" max="7172" width="8.42578125" customWidth="1"/>
    <col min="7173" max="7173" width="23.140625" customWidth="1"/>
    <col min="7174" max="7174" width="5.28515625" customWidth="1"/>
    <col min="7176" max="7176" width="15.28515625" customWidth="1"/>
    <col min="7177" max="7177" width="3.85546875" customWidth="1"/>
    <col min="7424" max="7424" width="11.42578125" customWidth="1"/>
    <col min="7425" max="7425" width="10.140625" bestFit="1" customWidth="1"/>
    <col min="7426" max="7426" width="12.28515625" customWidth="1"/>
    <col min="7427" max="7427" width="10.140625" bestFit="1" customWidth="1"/>
    <col min="7428" max="7428" width="8.42578125" customWidth="1"/>
    <col min="7429" max="7429" width="23.140625" customWidth="1"/>
    <col min="7430" max="7430" width="5.28515625" customWidth="1"/>
    <col min="7432" max="7432" width="15.28515625" customWidth="1"/>
    <col min="7433" max="7433" width="3.85546875" customWidth="1"/>
    <col min="7680" max="7680" width="11.42578125" customWidth="1"/>
    <col min="7681" max="7681" width="10.140625" bestFit="1" customWidth="1"/>
    <col min="7682" max="7682" width="12.28515625" customWidth="1"/>
    <col min="7683" max="7683" width="10.140625" bestFit="1" customWidth="1"/>
    <col min="7684" max="7684" width="8.42578125" customWidth="1"/>
    <col min="7685" max="7685" width="23.140625" customWidth="1"/>
    <col min="7686" max="7686" width="5.28515625" customWidth="1"/>
    <col min="7688" max="7688" width="15.28515625" customWidth="1"/>
    <col min="7689" max="7689" width="3.85546875" customWidth="1"/>
    <col min="7936" max="7936" width="11.42578125" customWidth="1"/>
    <col min="7937" max="7937" width="10.140625" bestFit="1" customWidth="1"/>
    <col min="7938" max="7938" width="12.28515625" customWidth="1"/>
    <col min="7939" max="7939" width="10.140625" bestFit="1" customWidth="1"/>
    <col min="7940" max="7940" width="8.42578125" customWidth="1"/>
    <col min="7941" max="7941" width="23.140625" customWidth="1"/>
    <col min="7942" max="7942" width="5.28515625" customWidth="1"/>
    <col min="7944" max="7944" width="15.28515625" customWidth="1"/>
    <col min="7945" max="7945" width="3.85546875" customWidth="1"/>
    <col min="8192" max="8192" width="11.42578125" customWidth="1"/>
    <col min="8193" max="8193" width="10.140625" bestFit="1" customWidth="1"/>
    <col min="8194" max="8194" width="12.28515625" customWidth="1"/>
    <col min="8195" max="8195" width="10.140625" bestFit="1" customWidth="1"/>
    <col min="8196" max="8196" width="8.42578125" customWidth="1"/>
    <col min="8197" max="8197" width="23.140625" customWidth="1"/>
    <col min="8198" max="8198" width="5.28515625" customWidth="1"/>
    <col min="8200" max="8200" width="15.28515625" customWidth="1"/>
    <col min="8201" max="8201" width="3.85546875" customWidth="1"/>
    <col min="8448" max="8448" width="11.42578125" customWidth="1"/>
    <col min="8449" max="8449" width="10.140625" bestFit="1" customWidth="1"/>
    <col min="8450" max="8450" width="12.28515625" customWidth="1"/>
    <col min="8451" max="8451" width="10.140625" bestFit="1" customWidth="1"/>
    <col min="8452" max="8452" width="8.42578125" customWidth="1"/>
    <col min="8453" max="8453" width="23.140625" customWidth="1"/>
    <col min="8454" max="8454" width="5.28515625" customWidth="1"/>
    <col min="8456" max="8456" width="15.28515625" customWidth="1"/>
    <col min="8457" max="8457" width="3.85546875" customWidth="1"/>
    <col min="8704" max="8704" width="11.42578125" customWidth="1"/>
    <col min="8705" max="8705" width="10.140625" bestFit="1" customWidth="1"/>
    <col min="8706" max="8706" width="12.28515625" customWidth="1"/>
    <col min="8707" max="8707" width="10.140625" bestFit="1" customWidth="1"/>
    <col min="8708" max="8708" width="8.42578125" customWidth="1"/>
    <col min="8709" max="8709" width="23.140625" customWidth="1"/>
    <col min="8710" max="8710" width="5.28515625" customWidth="1"/>
    <col min="8712" max="8712" width="15.28515625" customWidth="1"/>
    <col min="8713" max="8713" width="3.85546875" customWidth="1"/>
    <col min="8960" max="8960" width="11.42578125" customWidth="1"/>
    <col min="8961" max="8961" width="10.140625" bestFit="1" customWidth="1"/>
    <col min="8962" max="8962" width="12.28515625" customWidth="1"/>
    <col min="8963" max="8963" width="10.140625" bestFit="1" customWidth="1"/>
    <col min="8964" max="8964" width="8.42578125" customWidth="1"/>
    <col min="8965" max="8965" width="23.140625" customWidth="1"/>
    <col min="8966" max="8966" width="5.28515625" customWidth="1"/>
    <col min="8968" max="8968" width="15.28515625" customWidth="1"/>
    <col min="8969" max="8969" width="3.85546875" customWidth="1"/>
    <col min="9216" max="9216" width="11.42578125" customWidth="1"/>
    <col min="9217" max="9217" width="10.140625" bestFit="1" customWidth="1"/>
    <col min="9218" max="9218" width="12.28515625" customWidth="1"/>
    <col min="9219" max="9219" width="10.140625" bestFit="1" customWidth="1"/>
    <col min="9220" max="9220" width="8.42578125" customWidth="1"/>
    <col min="9221" max="9221" width="23.140625" customWidth="1"/>
    <col min="9222" max="9222" width="5.28515625" customWidth="1"/>
    <col min="9224" max="9224" width="15.28515625" customWidth="1"/>
    <col min="9225" max="9225" width="3.85546875" customWidth="1"/>
    <col min="9472" max="9472" width="11.42578125" customWidth="1"/>
    <col min="9473" max="9473" width="10.140625" bestFit="1" customWidth="1"/>
    <col min="9474" max="9474" width="12.28515625" customWidth="1"/>
    <col min="9475" max="9475" width="10.140625" bestFit="1" customWidth="1"/>
    <col min="9476" max="9476" width="8.42578125" customWidth="1"/>
    <col min="9477" max="9477" width="23.140625" customWidth="1"/>
    <col min="9478" max="9478" width="5.28515625" customWidth="1"/>
    <col min="9480" max="9480" width="15.28515625" customWidth="1"/>
    <col min="9481" max="9481" width="3.85546875" customWidth="1"/>
    <col min="9728" max="9728" width="11.42578125" customWidth="1"/>
    <col min="9729" max="9729" width="10.140625" bestFit="1" customWidth="1"/>
    <col min="9730" max="9730" width="12.28515625" customWidth="1"/>
    <col min="9731" max="9731" width="10.140625" bestFit="1" customWidth="1"/>
    <col min="9732" max="9732" width="8.42578125" customWidth="1"/>
    <col min="9733" max="9733" width="23.140625" customWidth="1"/>
    <col min="9734" max="9734" width="5.28515625" customWidth="1"/>
    <col min="9736" max="9736" width="15.28515625" customWidth="1"/>
    <col min="9737" max="9737" width="3.85546875" customWidth="1"/>
    <col min="9984" max="9984" width="11.42578125" customWidth="1"/>
    <col min="9985" max="9985" width="10.140625" bestFit="1" customWidth="1"/>
    <col min="9986" max="9986" width="12.28515625" customWidth="1"/>
    <col min="9987" max="9987" width="10.140625" bestFit="1" customWidth="1"/>
    <col min="9988" max="9988" width="8.42578125" customWidth="1"/>
    <col min="9989" max="9989" width="23.140625" customWidth="1"/>
    <col min="9990" max="9990" width="5.28515625" customWidth="1"/>
    <col min="9992" max="9992" width="15.28515625" customWidth="1"/>
    <col min="9993" max="9993" width="3.85546875" customWidth="1"/>
    <col min="10240" max="10240" width="11.42578125" customWidth="1"/>
    <col min="10241" max="10241" width="10.140625" bestFit="1" customWidth="1"/>
    <col min="10242" max="10242" width="12.28515625" customWidth="1"/>
    <col min="10243" max="10243" width="10.140625" bestFit="1" customWidth="1"/>
    <col min="10244" max="10244" width="8.42578125" customWidth="1"/>
    <col min="10245" max="10245" width="23.140625" customWidth="1"/>
    <col min="10246" max="10246" width="5.28515625" customWidth="1"/>
    <col min="10248" max="10248" width="15.28515625" customWidth="1"/>
    <col min="10249" max="10249" width="3.85546875" customWidth="1"/>
    <col min="10496" max="10496" width="11.42578125" customWidth="1"/>
    <col min="10497" max="10497" width="10.140625" bestFit="1" customWidth="1"/>
    <col min="10498" max="10498" width="12.28515625" customWidth="1"/>
    <col min="10499" max="10499" width="10.140625" bestFit="1" customWidth="1"/>
    <col min="10500" max="10500" width="8.42578125" customWidth="1"/>
    <col min="10501" max="10501" width="23.140625" customWidth="1"/>
    <col min="10502" max="10502" width="5.28515625" customWidth="1"/>
    <col min="10504" max="10504" width="15.28515625" customWidth="1"/>
    <col min="10505" max="10505" width="3.85546875" customWidth="1"/>
    <col min="10752" max="10752" width="11.42578125" customWidth="1"/>
    <col min="10753" max="10753" width="10.140625" bestFit="1" customWidth="1"/>
    <col min="10754" max="10754" width="12.28515625" customWidth="1"/>
    <col min="10755" max="10755" width="10.140625" bestFit="1" customWidth="1"/>
    <col min="10756" max="10756" width="8.42578125" customWidth="1"/>
    <col min="10757" max="10757" width="23.140625" customWidth="1"/>
    <col min="10758" max="10758" width="5.28515625" customWidth="1"/>
    <col min="10760" max="10760" width="15.28515625" customWidth="1"/>
    <col min="10761" max="10761" width="3.85546875" customWidth="1"/>
    <col min="11008" max="11008" width="11.42578125" customWidth="1"/>
    <col min="11009" max="11009" width="10.140625" bestFit="1" customWidth="1"/>
    <col min="11010" max="11010" width="12.28515625" customWidth="1"/>
    <col min="11011" max="11011" width="10.140625" bestFit="1" customWidth="1"/>
    <col min="11012" max="11012" width="8.42578125" customWidth="1"/>
    <col min="11013" max="11013" width="23.140625" customWidth="1"/>
    <col min="11014" max="11014" width="5.28515625" customWidth="1"/>
    <col min="11016" max="11016" width="15.28515625" customWidth="1"/>
    <col min="11017" max="11017" width="3.85546875" customWidth="1"/>
    <col min="11264" max="11264" width="11.42578125" customWidth="1"/>
    <col min="11265" max="11265" width="10.140625" bestFit="1" customWidth="1"/>
    <col min="11266" max="11266" width="12.28515625" customWidth="1"/>
    <col min="11267" max="11267" width="10.140625" bestFit="1" customWidth="1"/>
    <col min="11268" max="11268" width="8.42578125" customWidth="1"/>
    <col min="11269" max="11269" width="23.140625" customWidth="1"/>
    <col min="11270" max="11270" width="5.28515625" customWidth="1"/>
    <col min="11272" max="11272" width="15.28515625" customWidth="1"/>
    <col min="11273" max="11273" width="3.85546875" customWidth="1"/>
    <col min="11520" max="11520" width="11.42578125" customWidth="1"/>
    <col min="11521" max="11521" width="10.140625" bestFit="1" customWidth="1"/>
    <col min="11522" max="11522" width="12.28515625" customWidth="1"/>
    <col min="11523" max="11523" width="10.140625" bestFit="1" customWidth="1"/>
    <col min="11524" max="11524" width="8.42578125" customWidth="1"/>
    <col min="11525" max="11525" width="23.140625" customWidth="1"/>
    <col min="11526" max="11526" width="5.28515625" customWidth="1"/>
    <col min="11528" max="11528" width="15.28515625" customWidth="1"/>
    <col min="11529" max="11529" width="3.85546875" customWidth="1"/>
    <col min="11776" max="11776" width="11.42578125" customWidth="1"/>
    <col min="11777" max="11777" width="10.140625" bestFit="1" customWidth="1"/>
    <col min="11778" max="11778" width="12.28515625" customWidth="1"/>
    <col min="11779" max="11779" width="10.140625" bestFit="1" customWidth="1"/>
    <col min="11780" max="11780" width="8.42578125" customWidth="1"/>
    <col min="11781" max="11781" width="23.140625" customWidth="1"/>
    <col min="11782" max="11782" width="5.28515625" customWidth="1"/>
    <col min="11784" max="11784" width="15.28515625" customWidth="1"/>
    <col min="11785" max="11785" width="3.85546875" customWidth="1"/>
    <col min="12032" max="12032" width="11.42578125" customWidth="1"/>
    <col min="12033" max="12033" width="10.140625" bestFit="1" customWidth="1"/>
    <col min="12034" max="12034" width="12.28515625" customWidth="1"/>
    <col min="12035" max="12035" width="10.140625" bestFit="1" customWidth="1"/>
    <col min="12036" max="12036" width="8.42578125" customWidth="1"/>
    <col min="12037" max="12037" width="23.140625" customWidth="1"/>
    <col min="12038" max="12038" width="5.28515625" customWidth="1"/>
    <col min="12040" max="12040" width="15.28515625" customWidth="1"/>
    <col min="12041" max="12041" width="3.85546875" customWidth="1"/>
    <col min="12288" max="12288" width="11.42578125" customWidth="1"/>
    <col min="12289" max="12289" width="10.140625" bestFit="1" customWidth="1"/>
    <col min="12290" max="12290" width="12.28515625" customWidth="1"/>
    <col min="12291" max="12291" width="10.140625" bestFit="1" customWidth="1"/>
    <col min="12292" max="12292" width="8.42578125" customWidth="1"/>
    <col min="12293" max="12293" width="23.140625" customWidth="1"/>
    <col min="12294" max="12294" width="5.28515625" customWidth="1"/>
    <col min="12296" max="12296" width="15.28515625" customWidth="1"/>
    <col min="12297" max="12297" width="3.85546875" customWidth="1"/>
    <col min="12544" max="12544" width="11.42578125" customWidth="1"/>
    <col min="12545" max="12545" width="10.140625" bestFit="1" customWidth="1"/>
    <col min="12546" max="12546" width="12.28515625" customWidth="1"/>
    <col min="12547" max="12547" width="10.140625" bestFit="1" customWidth="1"/>
    <col min="12548" max="12548" width="8.42578125" customWidth="1"/>
    <col min="12549" max="12549" width="23.140625" customWidth="1"/>
    <col min="12550" max="12550" width="5.28515625" customWidth="1"/>
    <col min="12552" max="12552" width="15.28515625" customWidth="1"/>
    <col min="12553" max="12553" width="3.85546875" customWidth="1"/>
    <col min="12800" max="12800" width="11.42578125" customWidth="1"/>
    <col min="12801" max="12801" width="10.140625" bestFit="1" customWidth="1"/>
    <col min="12802" max="12802" width="12.28515625" customWidth="1"/>
    <col min="12803" max="12803" width="10.140625" bestFit="1" customWidth="1"/>
    <col min="12804" max="12804" width="8.42578125" customWidth="1"/>
    <col min="12805" max="12805" width="23.140625" customWidth="1"/>
    <col min="12806" max="12806" width="5.28515625" customWidth="1"/>
    <col min="12808" max="12808" width="15.28515625" customWidth="1"/>
    <col min="12809" max="12809" width="3.85546875" customWidth="1"/>
    <col min="13056" max="13056" width="11.42578125" customWidth="1"/>
    <col min="13057" max="13057" width="10.140625" bestFit="1" customWidth="1"/>
    <col min="13058" max="13058" width="12.28515625" customWidth="1"/>
    <col min="13059" max="13059" width="10.140625" bestFit="1" customWidth="1"/>
    <col min="13060" max="13060" width="8.42578125" customWidth="1"/>
    <col min="13061" max="13061" width="23.140625" customWidth="1"/>
    <col min="13062" max="13062" width="5.28515625" customWidth="1"/>
    <col min="13064" max="13064" width="15.28515625" customWidth="1"/>
    <col min="13065" max="13065" width="3.85546875" customWidth="1"/>
    <col min="13312" max="13312" width="11.42578125" customWidth="1"/>
    <col min="13313" max="13313" width="10.140625" bestFit="1" customWidth="1"/>
    <col min="13314" max="13314" width="12.28515625" customWidth="1"/>
    <col min="13315" max="13315" width="10.140625" bestFit="1" customWidth="1"/>
    <col min="13316" max="13316" width="8.42578125" customWidth="1"/>
    <col min="13317" max="13317" width="23.140625" customWidth="1"/>
    <col min="13318" max="13318" width="5.28515625" customWidth="1"/>
    <col min="13320" max="13320" width="15.28515625" customWidth="1"/>
    <col min="13321" max="13321" width="3.85546875" customWidth="1"/>
    <col min="13568" max="13568" width="11.42578125" customWidth="1"/>
    <col min="13569" max="13569" width="10.140625" bestFit="1" customWidth="1"/>
    <col min="13570" max="13570" width="12.28515625" customWidth="1"/>
    <col min="13571" max="13571" width="10.140625" bestFit="1" customWidth="1"/>
    <col min="13572" max="13572" width="8.42578125" customWidth="1"/>
    <col min="13573" max="13573" width="23.140625" customWidth="1"/>
    <col min="13574" max="13574" width="5.28515625" customWidth="1"/>
    <col min="13576" max="13576" width="15.28515625" customWidth="1"/>
    <col min="13577" max="13577" width="3.85546875" customWidth="1"/>
    <col min="13824" max="13824" width="11.42578125" customWidth="1"/>
    <col min="13825" max="13825" width="10.140625" bestFit="1" customWidth="1"/>
    <col min="13826" max="13826" width="12.28515625" customWidth="1"/>
    <col min="13827" max="13827" width="10.140625" bestFit="1" customWidth="1"/>
    <col min="13828" max="13828" width="8.42578125" customWidth="1"/>
    <col min="13829" max="13829" width="23.140625" customWidth="1"/>
    <col min="13830" max="13830" width="5.28515625" customWidth="1"/>
    <col min="13832" max="13832" width="15.28515625" customWidth="1"/>
    <col min="13833" max="13833" width="3.85546875" customWidth="1"/>
    <col min="14080" max="14080" width="11.42578125" customWidth="1"/>
    <col min="14081" max="14081" width="10.140625" bestFit="1" customWidth="1"/>
    <col min="14082" max="14082" width="12.28515625" customWidth="1"/>
    <col min="14083" max="14083" width="10.140625" bestFit="1" customWidth="1"/>
    <col min="14084" max="14084" width="8.42578125" customWidth="1"/>
    <col min="14085" max="14085" width="23.140625" customWidth="1"/>
    <col min="14086" max="14086" width="5.28515625" customWidth="1"/>
    <col min="14088" max="14088" width="15.28515625" customWidth="1"/>
    <col min="14089" max="14089" width="3.85546875" customWidth="1"/>
    <col min="14336" max="14336" width="11.42578125" customWidth="1"/>
    <col min="14337" max="14337" width="10.140625" bestFit="1" customWidth="1"/>
    <col min="14338" max="14338" width="12.28515625" customWidth="1"/>
    <col min="14339" max="14339" width="10.140625" bestFit="1" customWidth="1"/>
    <col min="14340" max="14340" width="8.42578125" customWidth="1"/>
    <col min="14341" max="14341" width="23.140625" customWidth="1"/>
    <col min="14342" max="14342" width="5.28515625" customWidth="1"/>
    <col min="14344" max="14344" width="15.28515625" customWidth="1"/>
    <col min="14345" max="14345" width="3.85546875" customWidth="1"/>
    <col min="14592" max="14592" width="11.42578125" customWidth="1"/>
    <col min="14593" max="14593" width="10.140625" bestFit="1" customWidth="1"/>
    <col min="14594" max="14594" width="12.28515625" customWidth="1"/>
    <col min="14595" max="14595" width="10.140625" bestFit="1" customWidth="1"/>
    <col min="14596" max="14596" width="8.42578125" customWidth="1"/>
    <col min="14597" max="14597" width="23.140625" customWidth="1"/>
    <col min="14598" max="14598" width="5.28515625" customWidth="1"/>
    <col min="14600" max="14600" width="15.28515625" customWidth="1"/>
    <col min="14601" max="14601" width="3.85546875" customWidth="1"/>
    <col min="14848" max="14848" width="11.42578125" customWidth="1"/>
    <col min="14849" max="14849" width="10.140625" bestFit="1" customWidth="1"/>
    <col min="14850" max="14850" width="12.28515625" customWidth="1"/>
    <col min="14851" max="14851" width="10.140625" bestFit="1" customWidth="1"/>
    <col min="14852" max="14852" width="8.42578125" customWidth="1"/>
    <col min="14853" max="14853" width="23.140625" customWidth="1"/>
    <col min="14854" max="14854" width="5.28515625" customWidth="1"/>
    <col min="14856" max="14856" width="15.28515625" customWidth="1"/>
    <col min="14857" max="14857" width="3.85546875" customWidth="1"/>
    <col min="15104" max="15104" width="11.42578125" customWidth="1"/>
    <col min="15105" max="15105" width="10.140625" bestFit="1" customWidth="1"/>
    <col min="15106" max="15106" width="12.28515625" customWidth="1"/>
    <col min="15107" max="15107" width="10.140625" bestFit="1" customWidth="1"/>
    <col min="15108" max="15108" width="8.42578125" customWidth="1"/>
    <col min="15109" max="15109" width="23.140625" customWidth="1"/>
    <col min="15110" max="15110" width="5.28515625" customWidth="1"/>
    <col min="15112" max="15112" width="15.28515625" customWidth="1"/>
    <col min="15113" max="15113" width="3.85546875" customWidth="1"/>
    <col min="15360" max="15360" width="11.42578125" customWidth="1"/>
    <col min="15361" max="15361" width="10.140625" bestFit="1" customWidth="1"/>
    <col min="15362" max="15362" width="12.28515625" customWidth="1"/>
    <col min="15363" max="15363" width="10.140625" bestFit="1" customWidth="1"/>
    <col min="15364" max="15364" width="8.42578125" customWidth="1"/>
    <col min="15365" max="15365" width="23.140625" customWidth="1"/>
    <col min="15366" max="15366" width="5.28515625" customWidth="1"/>
    <col min="15368" max="15368" width="15.28515625" customWidth="1"/>
    <col min="15369" max="15369" width="3.85546875" customWidth="1"/>
    <col min="15616" max="15616" width="11.42578125" customWidth="1"/>
    <col min="15617" max="15617" width="10.140625" bestFit="1" customWidth="1"/>
    <col min="15618" max="15618" width="12.28515625" customWidth="1"/>
    <col min="15619" max="15619" width="10.140625" bestFit="1" customWidth="1"/>
    <col min="15620" max="15620" width="8.42578125" customWidth="1"/>
    <col min="15621" max="15621" width="23.140625" customWidth="1"/>
    <col min="15622" max="15622" width="5.28515625" customWidth="1"/>
    <col min="15624" max="15624" width="15.28515625" customWidth="1"/>
    <col min="15625" max="15625" width="3.85546875" customWidth="1"/>
    <col min="15872" max="15872" width="11.42578125" customWidth="1"/>
    <col min="15873" max="15873" width="10.140625" bestFit="1" customWidth="1"/>
    <col min="15874" max="15874" width="12.28515625" customWidth="1"/>
    <col min="15875" max="15875" width="10.140625" bestFit="1" customWidth="1"/>
    <col min="15876" max="15876" width="8.42578125" customWidth="1"/>
    <col min="15877" max="15877" width="23.140625" customWidth="1"/>
    <col min="15878" max="15878" width="5.28515625" customWidth="1"/>
    <col min="15880" max="15880" width="15.28515625" customWidth="1"/>
    <col min="15881" max="15881" width="3.85546875" customWidth="1"/>
    <col min="16128" max="16128" width="11.42578125" customWidth="1"/>
    <col min="16129" max="16129" width="10.140625" bestFit="1" customWidth="1"/>
    <col min="16130" max="16130" width="12.28515625" customWidth="1"/>
    <col min="16131" max="16131" width="10.140625" bestFit="1" customWidth="1"/>
    <col min="16132" max="16132" width="8.42578125" customWidth="1"/>
    <col min="16133" max="16133" width="23.140625" customWidth="1"/>
    <col min="16134" max="16134" width="5.28515625" customWidth="1"/>
    <col min="16136" max="16136" width="15.28515625" customWidth="1"/>
    <col min="16137" max="16137" width="3.85546875" customWidth="1"/>
  </cols>
  <sheetData>
    <row r="1" spans="1:9" ht="18">
      <c r="A1" s="74" t="s">
        <v>188</v>
      </c>
      <c r="B1" s="75"/>
      <c r="C1" s="75"/>
      <c r="D1" s="75"/>
      <c r="E1" s="75"/>
      <c r="F1" s="75"/>
      <c r="G1" s="75"/>
      <c r="H1" s="76"/>
      <c r="I1" s="19"/>
    </row>
    <row r="2" spans="1:9">
      <c r="A2" s="77" t="s">
        <v>36</v>
      </c>
      <c r="B2" s="78"/>
      <c r="C2" s="78"/>
      <c r="D2" s="78"/>
      <c r="E2" s="78"/>
      <c r="F2" s="78"/>
      <c r="G2" s="78"/>
      <c r="H2" s="20"/>
      <c r="I2" s="19"/>
    </row>
    <row r="3" spans="1:9">
      <c r="A3" s="21"/>
      <c r="B3" s="22"/>
      <c r="C3" s="22"/>
      <c r="D3" s="22"/>
      <c r="E3" s="22"/>
      <c r="F3" s="22"/>
      <c r="G3" s="22"/>
      <c r="H3" s="20"/>
      <c r="I3" s="19"/>
    </row>
    <row r="4" spans="1:9">
      <c r="A4" s="23" t="s">
        <v>23</v>
      </c>
      <c r="B4" s="22"/>
      <c r="C4" s="22"/>
      <c r="D4" s="24">
        <v>246298</v>
      </c>
      <c r="E4" s="25" t="s">
        <v>24</v>
      </c>
      <c r="F4" s="22"/>
      <c r="G4" s="22"/>
      <c r="H4" s="20"/>
      <c r="I4" s="19"/>
    </row>
    <row r="5" spans="1:9">
      <c r="A5" s="26" t="s">
        <v>37</v>
      </c>
      <c r="B5" s="27"/>
      <c r="C5" s="27"/>
      <c r="D5" s="27"/>
      <c r="E5" s="22"/>
      <c r="F5" s="22"/>
      <c r="G5" s="22"/>
      <c r="H5" s="20"/>
      <c r="I5" s="19"/>
    </row>
    <row r="6" spans="1:9">
      <c r="A6" s="28">
        <v>12000</v>
      </c>
      <c r="B6" s="29" t="s">
        <v>24</v>
      </c>
      <c r="C6" s="30">
        <v>1</v>
      </c>
      <c r="D6" s="27"/>
      <c r="E6" s="22"/>
      <c r="F6" s="22"/>
      <c r="G6" s="22"/>
      <c r="H6" s="20"/>
      <c r="I6" s="19"/>
    </row>
    <row r="7" spans="1:9">
      <c r="A7" s="26" t="s">
        <v>25</v>
      </c>
      <c r="B7" s="27"/>
      <c r="C7" s="27"/>
      <c r="D7" s="31">
        <f>(A6*C6)/0.92</f>
        <v>13043.478260869564</v>
      </c>
      <c r="E7" s="25" t="s">
        <v>26</v>
      </c>
      <c r="F7" s="22"/>
      <c r="G7" s="22"/>
      <c r="H7" s="20"/>
      <c r="I7" s="19"/>
    </row>
    <row r="8" spans="1:9">
      <c r="A8" s="26" t="s">
        <v>38</v>
      </c>
      <c r="B8" s="27"/>
      <c r="C8" s="27"/>
      <c r="D8" s="27"/>
      <c r="E8" s="22"/>
      <c r="F8" s="22"/>
      <c r="G8" s="22"/>
      <c r="H8" s="20"/>
      <c r="I8" s="19"/>
    </row>
    <row r="9" spans="1:9">
      <c r="A9" s="28">
        <f>D4-A6</f>
        <v>234298</v>
      </c>
      <c r="B9" s="29" t="s">
        <v>24</v>
      </c>
      <c r="C9" s="30">
        <v>0.5</v>
      </c>
      <c r="D9" s="27"/>
      <c r="E9" s="22"/>
      <c r="F9" s="22"/>
      <c r="G9" s="22"/>
      <c r="H9" s="20"/>
      <c r="I9" s="19"/>
    </row>
    <row r="10" spans="1:9">
      <c r="A10" s="26" t="s">
        <v>25</v>
      </c>
      <c r="B10" s="27"/>
      <c r="C10" s="27"/>
      <c r="D10" s="31">
        <f>(A9*C9)/0.92</f>
        <v>127335.86956521739</v>
      </c>
      <c r="E10" s="25" t="s">
        <v>26</v>
      </c>
      <c r="F10" s="22"/>
      <c r="G10" s="22"/>
      <c r="H10" s="20"/>
      <c r="I10" s="19"/>
    </row>
    <row r="11" spans="1:9">
      <c r="A11" s="32"/>
      <c r="B11" s="27"/>
      <c r="C11" s="27"/>
      <c r="D11" s="27"/>
      <c r="E11" s="22"/>
      <c r="F11" s="22"/>
      <c r="G11" s="22"/>
      <c r="H11" s="20"/>
      <c r="I11" s="19"/>
    </row>
    <row r="12" spans="1:9">
      <c r="A12" s="26" t="s">
        <v>189</v>
      </c>
      <c r="B12" s="27"/>
      <c r="C12" s="27"/>
      <c r="D12" s="29"/>
      <c r="E12" s="22"/>
      <c r="F12" s="22"/>
      <c r="G12" s="22"/>
      <c r="H12" s="20"/>
      <c r="I12" s="19"/>
    </row>
    <row r="13" spans="1:9">
      <c r="A13" s="28">
        <v>225000</v>
      </c>
      <c r="B13" s="29" t="s">
        <v>27</v>
      </c>
      <c r="C13" s="30">
        <v>0.65</v>
      </c>
      <c r="D13" s="27"/>
      <c r="E13" s="22"/>
      <c r="F13" s="22"/>
      <c r="G13" s="22"/>
      <c r="H13" s="20"/>
      <c r="I13" s="19"/>
    </row>
    <row r="14" spans="1:9">
      <c r="A14" s="26" t="s">
        <v>28</v>
      </c>
      <c r="B14" s="31">
        <f>(A13*C13)/0.92</f>
        <v>158967.39130434781</v>
      </c>
      <c r="C14" s="29" t="s">
        <v>26</v>
      </c>
      <c r="D14" s="27"/>
      <c r="E14" s="22"/>
      <c r="F14" s="22"/>
      <c r="G14" s="22"/>
      <c r="H14" s="20"/>
      <c r="I14" s="19"/>
    </row>
    <row r="15" spans="1:9">
      <c r="A15" s="26"/>
      <c r="B15" s="33"/>
      <c r="C15" s="29"/>
      <c r="D15" s="27"/>
      <c r="E15" s="22"/>
      <c r="F15" s="22"/>
      <c r="G15" s="22"/>
      <c r="H15" s="20"/>
      <c r="I15" s="19"/>
    </row>
    <row r="16" spans="1:9">
      <c r="A16" s="34" t="s">
        <v>29</v>
      </c>
      <c r="B16" s="22"/>
      <c r="C16" s="22"/>
      <c r="D16" s="22"/>
      <c r="E16" s="22"/>
      <c r="F16" s="22"/>
      <c r="G16" s="22"/>
      <c r="H16" s="20"/>
      <c r="I16" s="19"/>
    </row>
    <row r="17" spans="1:9">
      <c r="A17" s="21"/>
      <c r="B17" s="22"/>
      <c r="C17" s="22"/>
      <c r="D17" s="22"/>
      <c r="E17" s="22"/>
      <c r="F17" s="22"/>
      <c r="G17" s="22"/>
      <c r="H17" s="20"/>
      <c r="I17" s="19"/>
    </row>
    <row r="18" spans="1:9">
      <c r="A18" s="34" t="s">
        <v>30</v>
      </c>
      <c r="B18" s="35">
        <f>(D7+B14+D10)</f>
        <v>299346.73913043475</v>
      </c>
      <c r="C18" s="25" t="s">
        <v>26</v>
      </c>
      <c r="D18" s="22"/>
      <c r="E18" s="22"/>
      <c r="F18" s="22"/>
      <c r="G18" s="22"/>
      <c r="H18" s="20"/>
      <c r="I18" s="19"/>
    </row>
    <row r="19" spans="1:9">
      <c r="A19" s="34" t="s">
        <v>31</v>
      </c>
      <c r="B19" s="35">
        <f>(B18/(380*SQRT(3)))</f>
        <v>454.81031688945581</v>
      </c>
      <c r="C19" s="25" t="s">
        <v>32</v>
      </c>
      <c r="D19" s="22"/>
      <c r="E19" s="22"/>
      <c r="F19" s="22"/>
      <c r="G19" s="22"/>
      <c r="H19" s="20"/>
      <c r="I19" s="19"/>
    </row>
    <row r="20" spans="1:9">
      <c r="A20" s="21"/>
      <c r="B20" s="22"/>
      <c r="C20" s="22"/>
      <c r="D20" s="22"/>
      <c r="E20" s="22"/>
      <c r="F20" s="22"/>
      <c r="G20" s="22"/>
      <c r="H20" s="20"/>
      <c r="I20" s="19"/>
    </row>
    <row r="21" spans="1:9">
      <c r="A21" s="36" t="s">
        <v>33</v>
      </c>
      <c r="B21" s="22"/>
      <c r="C21" s="22"/>
      <c r="D21" s="22"/>
      <c r="E21" s="22"/>
      <c r="F21" s="22"/>
      <c r="G21" s="22"/>
      <c r="H21" s="20"/>
      <c r="I21" s="19"/>
    </row>
    <row r="22" spans="1:9">
      <c r="A22" s="21"/>
      <c r="B22" s="22"/>
      <c r="C22" s="22"/>
      <c r="D22" s="22"/>
      <c r="E22" s="22"/>
      <c r="F22" s="22"/>
      <c r="G22" s="22"/>
      <c r="H22" s="20"/>
      <c r="I22" s="19"/>
    </row>
    <row r="23" spans="1:9">
      <c r="A23" s="34" t="s">
        <v>194</v>
      </c>
      <c r="B23" s="25"/>
      <c r="C23" s="22"/>
      <c r="D23" s="22"/>
      <c r="E23" s="22"/>
      <c r="F23" s="22"/>
      <c r="G23" s="22"/>
      <c r="H23" s="20"/>
      <c r="I23" s="19"/>
    </row>
    <row r="24" spans="1:9">
      <c r="A24" s="34" t="s">
        <v>195</v>
      </c>
      <c r="B24" s="25"/>
      <c r="C24" s="22"/>
      <c r="D24" s="22"/>
      <c r="E24" s="22"/>
      <c r="F24" s="22"/>
      <c r="G24" s="22"/>
      <c r="H24" s="20"/>
      <c r="I24" s="19"/>
    </row>
    <row r="25" spans="1:9">
      <c r="A25" s="34" t="s">
        <v>196</v>
      </c>
      <c r="B25" s="25"/>
      <c r="C25" s="22"/>
      <c r="D25" s="22"/>
      <c r="E25" s="22"/>
      <c r="F25" s="22"/>
      <c r="G25" s="22"/>
      <c r="H25" s="20"/>
      <c r="I25" s="19"/>
    </row>
    <row r="26" spans="1:9" ht="13.5" thickBot="1">
      <c r="A26" s="37"/>
      <c r="B26" s="38" t="s">
        <v>197</v>
      </c>
      <c r="C26" s="39"/>
      <c r="D26" s="39"/>
      <c r="E26" s="39"/>
      <c r="F26" s="39"/>
      <c r="G26" s="39"/>
      <c r="H26" s="40"/>
      <c r="I26" s="19"/>
    </row>
    <row r="27" spans="1:9">
      <c r="A27" s="19"/>
      <c r="B27" s="19"/>
      <c r="C27" s="19"/>
      <c r="D27" s="19"/>
      <c r="E27" s="19"/>
      <c r="F27" s="19"/>
      <c r="G27" s="19"/>
      <c r="H27" s="19"/>
      <c r="I27" s="19"/>
    </row>
  </sheetData>
  <mergeCells count="2">
    <mergeCell ref="A1:H1"/>
    <mergeCell ref="A2:G2"/>
  </mergeCell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4.42578125" customWidth="1"/>
    <col min="6" max="6" width="5.140625" customWidth="1"/>
    <col min="7" max="8" width="1.42578125" customWidth="1"/>
    <col min="9" max="9" width="2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3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8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1600</v>
      </c>
      <c r="U11" s="3">
        <f t="shared" si="0"/>
        <v>1739.1304347826085</v>
      </c>
      <c r="V11" s="2">
        <v>0.92</v>
      </c>
      <c r="W11" s="2">
        <v>220</v>
      </c>
      <c r="X11" s="44">
        <f t="shared" si="1"/>
        <v>7.9051383399209474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1739.1304347826085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8</v>
      </c>
      <c r="D13" s="79" t="s">
        <v>101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>
        <f t="shared" si="2"/>
        <v>1600</v>
      </c>
      <c r="U13" s="3">
        <f t="shared" si="0"/>
        <v>1739.1304347826085</v>
      </c>
      <c r="V13" s="2">
        <v>0.92</v>
      </c>
      <c r="W13" s="2">
        <v>220</v>
      </c>
      <c r="X13" s="44">
        <f t="shared" si="1"/>
        <v>7.9051383399209474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1739.1304347826085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102" t="s">
        <v>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0">
        <f>SUM(T9:T16)</f>
        <v>6176</v>
      </c>
      <c r="U17" s="10">
        <f>SUM(U9:U16)</f>
        <v>6713.0434782608681</v>
      </c>
      <c r="V17" s="12">
        <v>0.92</v>
      </c>
      <c r="W17" s="12">
        <v>380</v>
      </c>
      <c r="X17" s="45">
        <f>U17/(380*SQRT(3))</f>
        <v>10.199414366462037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2608.695652173913</v>
      </c>
      <c r="AG17" s="11">
        <f>SUM(AG9:AG16)</f>
        <v>1739.1304347826085</v>
      </c>
      <c r="AH17" s="11">
        <f>SUM(AH9:AH16)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D16:I16"/>
    <mergeCell ref="A17:S17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5"/>
  <sheetViews>
    <sheetView zoomScale="85" zoomScaleNormal="85" workbookViewId="0">
      <selection activeCell="T29" sqref="T29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3.1406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896</v>
      </c>
      <c r="U9" s="3">
        <f t="shared" ref="U9:U11" si="0">T9/V9</f>
        <v>973.91304347826087</v>
      </c>
      <c r="V9" s="2">
        <v>0.92</v>
      </c>
      <c r="W9" s="2">
        <v>220</v>
      </c>
      <c r="X9" s="44">
        <f t="shared" ref="X9:X11" si="1">U9/W9</f>
        <v>4.4268774703557314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973.91304347826087</v>
      </c>
      <c r="AF9" s="3"/>
      <c r="AG9" s="3"/>
      <c r="AH9" s="3"/>
    </row>
    <row r="10" spans="1:34">
      <c r="A10" s="9">
        <v>2</v>
      </c>
      <c r="B10" s="4"/>
      <c r="C10" s="4">
        <v>6</v>
      </c>
      <c r="D10" s="79" t="s">
        <v>101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1" si="2">(C$8*C10)+(B$8*B10)</f>
        <v>1200</v>
      </c>
      <c r="U10" s="3">
        <f t="shared" si="0"/>
        <v>1304.3478260869565</v>
      </c>
      <c r="V10" s="2">
        <v>0.92</v>
      </c>
      <c r="W10" s="2">
        <v>220</v>
      </c>
      <c r="X10" s="44">
        <f t="shared" si="1"/>
        <v>5.928853754940711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1304.3478260869565</v>
      </c>
      <c r="AG10" s="3"/>
      <c r="AH10" s="3"/>
    </row>
    <row r="11" spans="1:34">
      <c r="A11" s="9">
        <v>3</v>
      </c>
      <c r="B11" s="4"/>
      <c r="C11" s="4">
        <v>5</v>
      </c>
      <c r="D11" s="79" t="s">
        <v>101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1000</v>
      </c>
      <c r="U11" s="3">
        <f t="shared" si="0"/>
        <v>1086.9565217391305</v>
      </c>
      <c r="V11" s="2">
        <v>0.92</v>
      </c>
      <c r="W11" s="2">
        <v>220</v>
      </c>
      <c r="X11" s="44">
        <f t="shared" si="1"/>
        <v>4.9407114624505928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1086.9565217391305</v>
      </c>
      <c r="AH11" s="3"/>
    </row>
    <row r="12" spans="1:34">
      <c r="A12" s="9">
        <v>4</v>
      </c>
      <c r="B12" s="4"/>
      <c r="C12" s="4"/>
      <c r="D12" s="79" t="s">
        <v>103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/>
      <c r="U12" s="3"/>
      <c r="V12" s="2"/>
      <c r="W12" s="2"/>
      <c r="X12" s="44"/>
      <c r="Y12" s="8"/>
      <c r="Z12" s="8"/>
      <c r="AA12" s="8"/>
      <c r="AB12" s="2"/>
      <c r="AC12" s="2"/>
      <c r="AD12" s="1"/>
      <c r="AE12" s="3"/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102" t="s">
        <v>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">
        <f>SUM(T9:T14)</f>
        <v>3096</v>
      </c>
      <c r="U15" s="10">
        <f>SUM(U9:U14)</f>
        <v>3365.217391304348</v>
      </c>
      <c r="V15" s="12">
        <v>0.92</v>
      </c>
      <c r="W15" s="12">
        <v>380</v>
      </c>
      <c r="X15" s="45">
        <f>U15/(380*SQRT(3))</f>
        <v>5.112918859871515</v>
      </c>
      <c r="Y15" s="10" t="s">
        <v>126</v>
      </c>
      <c r="Z15" s="10">
        <v>6</v>
      </c>
      <c r="AA15" s="10">
        <v>6</v>
      </c>
      <c r="AB15" s="12">
        <v>32</v>
      </c>
      <c r="AC15" s="13"/>
      <c r="AD15" s="12" t="s">
        <v>16</v>
      </c>
      <c r="AE15" s="11">
        <f>SUM(AE9:AE14)</f>
        <v>973.91304347826087</v>
      </c>
      <c r="AF15" s="11">
        <f>SUM(AF9:AF14)</f>
        <v>1304.3478260869565</v>
      </c>
      <c r="AG15" s="11">
        <f>SUM(AG9:AG14)</f>
        <v>1086.9565217391305</v>
      </c>
      <c r="AH15" s="11">
        <f>SUM(AH9:AH14)</f>
        <v>0</v>
      </c>
    </row>
  </sheetData>
  <mergeCells count="26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5:S15"/>
    <mergeCell ref="AC4:AC8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AL36"/>
  <sheetViews>
    <sheetView topLeftCell="A4" zoomScale="85" zoomScaleNormal="85" workbookViewId="0">
      <selection activeCell="H31" sqref="H31:AF31"/>
    </sheetView>
  </sheetViews>
  <sheetFormatPr defaultRowHeight="12.75"/>
  <cols>
    <col min="1" max="1" width="5.85546875" customWidth="1"/>
    <col min="2" max="3" width="6" customWidth="1"/>
    <col min="4" max="4" width="5.42578125" customWidth="1"/>
    <col min="5" max="5" width="5.28515625" customWidth="1"/>
    <col min="6" max="7" width="10.42578125" customWidth="1"/>
    <col min="8" max="8" width="9.140625" customWidth="1"/>
    <col min="9" max="9" width="7" customWidth="1"/>
    <col min="10" max="10" width="5.140625" customWidth="1"/>
    <col min="11" max="11" width="1.42578125" customWidth="1"/>
    <col min="12" max="12" width="7" customWidth="1"/>
    <col min="13" max="13" width="6" customWidth="1"/>
    <col min="14" max="23" width="9.140625" hidden="1" customWidth="1"/>
    <col min="24" max="24" width="15.7109375" bestFit="1" customWidth="1"/>
    <col min="25" max="25" width="15.85546875" customWidth="1"/>
  </cols>
  <sheetData>
    <row r="1" spans="1:38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</row>
    <row r="4" spans="1:38" ht="12.75" customHeight="1">
      <c r="A4" s="93" t="s">
        <v>1</v>
      </c>
      <c r="B4" s="84" t="s">
        <v>22</v>
      </c>
      <c r="C4" s="85"/>
      <c r="D4" s="85"/>
      <c r="E4" s="85"/>
      <c r="F4" s="84" t="s">
        <v>21</v>
      </c>
      <c r="G4" s="99"/>
      <c r="H4" s="95" t="s">
        <v>18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 t="s">
        <v>0</v>
      </c>
      <c r="Y4" s="95" t="s">
        <v>2</v>
      </c>
      <c r="Z4" s="96" t="s">
        <v>3</v>
      </c>
      <c r="AA4" s="81" t="s">
        <v>17</v>
      </c>
      <c r="AB4" s="81" t="s">
        <v>15</v>
      </c>
      <c r="AC4" s="81" t="s">
        <v>4</v>
      </c>
      <c r="AD4" s="81" t="s">
        <v>6</v>
      </c>
      <c r="AE4" s="81" t="s">
        <v>7</v>
      </c>
      <c r="AF4" s="81" t="s">
        <v>8</v>
      </c>
      <c r="AG4" s="81" t="s">
        <v>20</v>
      </c>
      <c r="AH4" s="81" t="s">
        <v>9</v>
      </c>
      <c r="AI4" s="95" t="s">
        <v>10</v>
      </c>
      <c r="AJ4" s="95"/>
      <c r="AK4" s="95"/>
      <c r="AL4" s="95"/>
    </row>
    <row r="5" spans="1:38" ht="12.75" customHeight="1">
      <c r="A5" s="94"/>
      <c r="B5" s="86"/>
      <c r="C5" s="87"/>
      <c r="D5" s="87"/>
      <c r="E5" s="87"/>
      <c r="F5" s="86"/>
      <c r="G5" s="100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7"/>
      <c r="AA5" s="81"/>
      <c r="AB5" s="81"/>
      <c r="AC5" s="81"/>
      <c r="AD5" s="81"/>
      <c r="AE5" s="81"/>
      <c r="AF5" s="81"/>
      <c r="AG5" s="81"/>
      <c r="AH5" s="81"/>
      <c r="AI5" s="95"/>
      <c r="AJ5" s="95"/>
      <c r="AK5" s="95"/>
      <c r="AL5" s="95"/>
    </row>
    <row r="6" spans="1:38" ht="12.75" customHeight="1">
      <c r="A6" s="94"/>
      <c r="B6" s="86"/>
      <c r="C6" s="87"/>
      <c r="D6" s="87"/>
      <c r="E6" s="87"/>
      <c r="F6" s="86"/>
      <c r="G6" s="100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7"/>
      <c r="AA6" s="81"/>
      <c r="AB6" s="81"/>
      <c r="AC6" s="81"/>
      <c r="AD6" s="81"/>
      <c r="AE6" s="81"/>
      <c r="AF6" s="81"/>
      <c r="AG6" s="81"/>
      <c r="AH6" s="81"/>
      <c r="AI6" s="95"/>
      <c r="AJ6" s="95"/>
      <c r="AK6" s="95"/>
      <c r="AL6" s="95"/>
    </row>
    <row r="7" spans="1:38" ht="37.5" customHeight="1">
      <c r="A7" s="94"/>
      <c r="B7" s="88"/>
      <c r="C7" s="89"/>
      <c r="D7" s="89"/>
      <c r="E7" s="89"/>
      <c r="F7" s="88"/>
      <c r="G7" s="101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7"/>
      <c r="AA7" s="81"/>
      <c r="AB7" s="81"/>
      <c r="AC7" s="81"/>
      <c r="AD7" s="81"/>
      <c r="AE7" s="81"/>
      <c r="AF7" s="81"/>
      <c r="AG7" s="81"/>
      <c r="AH7" s="81"/>
      <c r="AI7" s="95"/>
      <c r="AJ7" s="95"/>
      <c r="AK7" s="95"/>
      <c r="AL7" s="95"/>
    </row>
    <row r="8" spans="1:38">
      <c r="A8" s="7"/>
      <c r="B8" s="53">
        <v>8</v>
      </c>
      <c r="C8" s="53">
        <v>16</v>
      </c>
      <c r="D8" s="53">
        <v>32</v>
      </c>
      <c r="E8" s="53">
        <v>60</v>
      </c>
      <c r="F8" s="53">
        <v>100</v>
      </c>
      <c r="G8" s="61">
        <v>200</v>
      </c>
      <c r="H8" s="90" t="s">
        <v>19</v>
      </c>
      <c r="I8" s="90"/>
      <c r="J8" s="90"/>
      <c r="K8" s="90"/>
      <c r="L8" s="90"/>
      <c r="M8" s="90"/>
      <c r="N8" s="53">
        <v>20</v>
      </c>
      <c r="O8" s="6">
        <v>40</v>
      </c>
      <c r="P8" s="6">
        <v>60</v>
      </c>
      <c r="Q8" s="6">
        <v>64</v>
      </c>
      <c r="R8" s="6">
        <v>32</v>
      </c>
      <c r="S8" s="6">
        <v>64</v>
      </c>
      <c r="T8" s="6">
        <v>80</v>
      </c>
      <c r="U8" s="6">
        <v>160</v>
      </c>
      <c r="V8" s="6">
        <v>26</v>
      </c>
      <c r="W8" s="6">
        <v>52</v>
      </c>
      <c r="X8" s="95"/>
      <c r="Y8" s="95"/>
      <c r="Z8" s="98"/>
      <c r="AA8" s="81"/>
      <c r="AB8" s="81"/>
      <c r="AC8" s="81"/>
      <c r="AD8" s="81"/>
      <c r="AE8" s="81"/>
      <c r="AF8" s="81"/>
      <c r="AG8" s="81"/>
      <c r="AH8" s="81"/>
      <c r="AI8" s="5" t="s">
        <v>11</v>
      </c>
      <c r="AJ8" s="5" t="s">
        <v>12</v>
      </c>
      <c r="AK8" s="5" t="s">
        <v>13</v>
      </c>
      <c r="AL8" s="5" t="s">
        <v>14</v>
      </c>
    </row>
    <row r="9" spans="1:38">
      <c r="A9" s="9">
        <v>1</v>
      </c>
      <c r="B9" s="4"/>
      <c r="C9" s="4">
        <v>12</v>
      </c>
      <c r="D9" s="4">
        <v>18</v>
      </c>
      <c r="E9" s="4">
        <v>4</v>
      </c>
      <c r="F9" s="4"/>
      <c r="G9" s="4"/>
      <c r="H9" s="79" t="s">
        <v>85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4">
        <f>(C9*C$8)+(E$8*E9)+(D$8*D9)+(F$8*F9)+(B$8*B9)+(G$8*G9)</f>
        <v>1008</v>
      </c>
      <c r="Y9" s="3">
        <f t="shared" ref="Y9:Y17" si="0">X9/Z9</f>
        <v>1095.6521739130435</v>
      </c>
      <c r="Z9" s="2">
        <v>0.92</v>
      </c>
      <c r="AA9" s="2">
        <v>220</v>
      </c>
      <c r="AB9" s="44">
        <f t="shared" ref="AB9:AB17" si="1">Y9/AA9</f>
        <v>4.9802371541501973</v>
      </c>
      <c r="AC9" s="46">
        <v>2.5</v>
      </c>
      <c r="AD9" s="8">
        <v>2.5</v>
      </c>
      <c r="AE9" s="8">
        <v>2.5</v>
      </c>
      <c r="AF9" s="2">
        <v>20</v>
      </c>
      <c r="AG9" s="2"/>
      <c r="AH9" s="1" t="s">
        <v>16</v>
      </c>
      <c r="AI9" s="3">
        <f>Y9</f>
        <v>1095.6521739130435</v>
      </c>
      <c r="AJ9" s="3"/>
      <c r="AK9" s="3"/>
      <c r="AL9" s="3"/>
    </row>
    <row r="10" spans="1:38">
      <c r="A10" s="9">
        <v>2</v>
      </c>
      <c r="B10" s="4"/>
      <c r="C10" s="4"/>
      <c r="D10" s="4">
        <v>36</v>
      </c>
      <c r="E10" s="4">
        <v>3</v>
      </c>
      <c r="F10" s="4"/>
      <c r="G10" s="4"/>
      <c r="H10" s="79" t="s">
        <v>40</v>
      </c>
      <c r="I10" s="79"/>
      <c r="J10" s="79"/>
      <c r="K10" s="79"/>
      <c r="L10" s="79"/>
      <c r="M10" s="79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4">
        <f t="shared" ref="X10:X17" si="2">(C10*C$8)+(E$8*E10)+(D$8*D10)+(F$8*F10)+(B$8*B10)+(G$8*G10)</f>
        <v>1332</v>
      </c>
      <c r="Y10" s="3">
        <f t="shared" si="0"/>
        <v>1447.8260869565217</v>
      </c>
      <c r="Z10" s="2">
        <v>0.92</v>
      </c>
      <c r="AA10" s="2">
        <v>220</v>
      </c>
      <c r="AB10" s="44">
        <f t="shared" si="1"/>
        <v>6.5810276679841895</v>
      </c>
      <c r="AC10" s="46">
        <v>2.5</v>
      </c>
      <c r="AD10" s="8">
        <v>2.5</v>
      </c>
      <c r="AE10" s="8">
        <v>2.5</v>
      </c>
      <c r="AF10" s="2">
        <v>20</v>
      </c>
      <c r="AG10" s="2"/>
      <c r="AH10" s="1" t="s">
        <v>16</v>
      </c>
      <c r="AI10" s="3"/>
      <c r="AJ10" s="3">
        <f>Y10</f>
        <v>1447.8260869565217</v>
      </c>
      <c r="AK10" s="3"/>
      <c r="AL10" s="3"/>
    </row>
    <row r="11" spans="1:38">
      <c r="A11" s="9">
        <v>3</v>
      </c>
      <c r="B11" s="4"/>
      <c r="C11" s="4"/>
      <c r="D11" s="4">
        <v>18</v>
      </c>
      <c r="E11" s="4"/>
      <c r="F11" s="4"/>
      <c r="G11" s="4"/>
      <c r="H11" s="79" t="s">
        <v>84</v>
      </c>
      <c r="I11" s="79"/>
      <c r="J11" s="79"/>
      <c r="K11" s="79"/>
      <c r="L11" s="79"/>
      <c r="M11" s="79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4">
        <f t="shared" si="2"/>
        <v>576</v>
      </c>
      <c r="Y11" s="3">
        <f t="shared" si="0"/>
        <v>626.08695652173913</v>
      </c>
      <c r="Z11" s="2">
        <v>0.92</v>
      </c>
      <c r="AA11" s="2">
        <v>220</v>
      </c>
      <c r="AB11" s="44">
        <f t="shared" si="1"/>
        <v>2.8458498023715415</v>
      </c>
      <c r="AC11" s="46">
        <v>2.5</v>
      </c>
      <c r="AD11" s="8">
        <v>2.5</v>
      </c>
      <c r="AE11" s="8">
        <v>2.5</v>
      </c>
      <c r="AF11" s="2">
        <v>20</v>
      </c>
      <c r="AG11" s="2"/>
      <c r="AH11" s="1" t="s">
        <v>16</v>
      </c>
      <c r="AI11" s="3"/>
      <c r="AJ11" s="3"/>
      <c r="AK11" s="3">
        <f>Y11</f>
        <v>626.08695652173913</v>
      </c>
      <c r="AL11" s="3"/>
    </row>
    <row r="12" spans="1:38">
      <c r="A12" s="9">
        <v>4</v>
      </c>
      <c r="B12" s="4">
        <v>14</v>
      </c>
      <c r="C12" s="4"/>
      <c r="D12" s="4"/>
      <c r="E12" s="4"/>
      <c r="F12" s="4"/>
      <c r="G12" s="4"/>
      <c r="H12" s="79" t="s">
        <v>39</v>
      </c>
      <c r="I12" s="79"/>
      <c r="J12" s="79"/>
      <c r="K12" s="79"/>
      <c r="L12" s="79"/>
      <c r="M12" s="79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4">
        <f t="shared" si="2"/>
        <v>112</v>
      </c>
      <c r="Y12" s="3">
        <f t="shared" si="0"/>
        <v>121.73913043478261</v>
      </c>
      <c r="Z12" s="2">
        <v>0.92</v>
      </c>
      <c r="AA12" s="2">
        <v>220</v>
      </c>
      <c r="AB12" s="44">
        <f t="shared" si="1"/>
        <v>0.55335968379446643</v>
      </c>
      <c r="AC12" s="46">
        <v>2.5</v>
      </c>
      <c r="AD12" s="8">
        <v>2.5</v>
      </c>
      <c r="AE12" s="8">
        <v>2.5</v>
      </c>
      <c r="AF12" s="2">
        <v>16</v>
      </c>
      <c r="AG12" s="2"/>
      <c r="AH12" s="1" t="s">
        <v>16</v>
      </c>
      <c r="AI12" s="3">
        <f t="shared" ref="AI12" si="3">Y12</f>
        <v>121.73913043478261</v>
      </c>
      <c r="AJ12" s="3"/>
      <c r="AK12" s="3"/>
      <c r="AL12" s="3"/>
    </row>
    <row r="13" spans="1:38">
      <c r="A13" s="9">
        <v>5</v>
      </c>
      <c r="B13" s="4"/>
      <c r="C13" s="4"/>
      <c r="D13" s="4"/>
      <c r="E13" s="4"/>
      <c r="F13" s="4">
        <v>9</v>
      </c>
      <c r="G13" s="4"/>
      <c r="H13" s="79" t="s">
        <v>113</v>
      </c>
      <c r="I13" s="79"/>
      <c r="J13" s="79"/>
      <c r="K13" s="79"/>
      <c r="L13" s="79"/>
      <c r="M13" s="79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4">
        <f t="shared" si="2"/>
        <v>900</v>
      </c>
      <c r="Y13" s="3">
        <f t="shared" si="0"/>
        <v>978.26086956521738</v>
      </c>
      <c r="Z13" s="2">
        <v>0.92</v>
      </c>
      <c r="AA13" s="2">
        <v>220</v>
      </c>
      <c r="AB13" s="44">
        <f t="shared" si="1"/>
        <v>4.4466403162055332</v>
      </c>
      <c r="AC13" s="46">
        <v>2.5</v>
      </c>
      <c r="AD13" s="8">
        <v>2.5</v>
      </c>
      <c r="AE13" s="8">
        <v>2.5</v>
      </c>
      <c r="AF13" s="2">
        <v>20</v>
      </c>
      <c r="AG13" s="2">
        <v>25</v>
      </c>
      <c r="AH13" s="1" t="s">
        <v>16</v>
      </c>
      <c r="AI13" s="3"/>
      <c r="AJ13" s="3">
        <f t="shared" ref="AJ13" si="4">Y13</f>
        <v>978.26086956521738</v>
      </c>
      <c r="AK13" s="3"/>
      <c r="AL13" s="3"/>
    </row>
    <row r="14" spans="1:38">
      <c r="A14" s="9">
        <v>6</v>
      </c>
      <c r="B14" s="4"/>
      <c r="C14" s="4"/>
      <c r="D14" s="4"/>
      <c r="E14" s="4"/>
      <c r="F14" s="4"/>
      <c r="G14" s="4">
        <v>4</v>
      </c>
      <c r="H14" s="79" t="s">
        <v>115</v>
      </c>
      <c r="I14" s="79"/>
      <c r="J14" s="79"/>
      <c r="K14" s="79"/>
      <c r="L14" s="79"/>
      <c r="M14" s="79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4">
        <f t="shared" si="2"/>
        <v>800</v>
      </c>
      <c r="Y14" s="3">
        <f t="shared" si="0"/>
        <v>869.56521739130426</v>
      </c>
      <c r="Z14" s="2">
        <v>0.92</v>
      </c>
      <c r="AA14" s="2">
        <v>220</v>
      </c>
      <c r="AB14" s="44">
        <f t="shared" si="1"/>
        <v>3.9525691699604737</v>
      </c>
      <c r="AC14" s="46">
        <v>2.5</v>
      </c>
      <c r="AD14" s="8">
        <v>2.5</v>
      </c>
      <c r="AE14" s="8">
        <v>2.5</v>
      </c>
      <c r="AF14" s="2">
        <v>20</v>
      </c>
      <c r="AG14" s="2"/>
      <c r="AH14" s="1" t="s">
        <v>16</v>
      </c>
      <c r="AI14" s="3"/>
      <c r="AJ14" s="3"/>
      <c r="AK14" s="3">
        <f t="shared" ref="AK14" si="5">Y14</f>
        <v>869.56521739130426</v>
      </c>
      <c r="AL14" s="3"/>
    </row>
    <row r="15" spans="1:38">
      <c r="A15" s="9">
        <v>7</v>
      </c>
      <c r="B15" s="4"/>
      <c r="C15" s="4"/>
      <c r="D15" s="4"/>
      <c r="E15" s="4"/>
      <c r="F15" s="4"/>
      <c r="G15" s="4">
        <v>8</v>
      </c>
      <c r="H15" s="79" t="s">
        <v>117</v>
      </c>
      <c r="I15" s="79"/>
      <c r="J15" s="79"/>
      <c r="K15" s="79"/>
      <c r="L15" s="79"/>
      <c r="M15" s="79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4">
        <f t="shared" si="2"/>
        <v>1600</v>
      </c>
      <c r="Y15" s="3">
        <f t="shared" si="0"/>
        <v>1739.1304347826085</v>
      </c>
      <c r="Z15" s="2">
        <v>0.92</v>
      </c>
      <c r="AA15" s="2">
        <v>220</v>
      </c>
      <c r="AB15" s="44">
        <f t="shared" si="1"/>
        <v>7.9051383399209474</v>
      </c>
      <c r="AC15" s="46">
        <v>2.5</v>
      </c>
      <c r="AD15" s="8">
        <v>2.5</v>
      </c>
      <c r="AE15" s="8">
        <v>2.5</v>
      </c>
      <c r="AF15" s="2">
        <v>20</v>
      </c>
      <c r="AG15" s="2"/>
      <c r="AH15" s="1" t="s">
        <v>16</v>
      </c>
      <c r="AI15" s="3">
        <f t="shared" ref="AI15" si="6">Y15</f>
        <v>1739.1304347826085</v>
      </c>
      <c r="AJ15" s="3"/>
      <c r="AK15" s="3"/>
      <c r="AL15" s="3"/>
    </row>
    <row r="16" spans="1:38">
      <c r="A16" s="9">
        <v>8</v>
      </c>
      <c r="B16" s="4"/>
      <c r="C16" s="4"/>
      <c r="D16" s="4"/>
      <c r="E16" s="4"/>
      <c r="F16" s="4">
        <v>10</v>
      </c>
      <c r="G16" s="4"/>
      <c r="H16" s="79" t="s">
        <v>112</v>
      </c>
      <c r="I16" s="79"/>
      <c r="J16" s="79"/>
      <c r="K16" s="79"/>
      <c r="L16" s="79"/>
      <c r="M16" s="79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4">
        <f t="shared" si="2"/>
        <v>1000</v>
      </c>
      <c r="Y16" s="3">
        <f t="shared" si="0"/>
        <v>1086.9565217391305</v>
      </c>
      <c r="Z16" s="2">
        <v>0.92</v>
      </c>
      <c r="AA16" s="2">
        <v>220</v>
      </c>
      <c r="AB16" s="44">
        <f t="shared" si="1"/>
        <v>4.9407114624505928</v>
      </c>
      <c r="AC16" s="46">
        <v>2.5</v>
      </c>
      <c r="AD16" s="8">
        <v>2.5</v>
      </c>
      <c r="AE16" s="8">
        <v>2.5</v>
      </c>
      <c r="AF16" s="2">
        <v>20</v>
      </c>
      <c r="AG16" s="2">
        <v>25</v>
      </c>
      <c r="AH16" s="1" t="s">
        <v>16</v>
      </c>
      <c r="AI16" s="3"/>
      <c r="AJ16" s="3"/>
      <c r="AK16" s="3">
        <f>Y16</f>
        <v>1086.9565217391305</v>
      </c>
      <c r="AL16" s="3"/>
    </row>
    <row r="17" spans="1:38">
      <c r="A17" s="9">
        <v>9</v>
      </c>
      <c r="B17" s="4"/>
      <c r="C17" s="4"/>
      <c r="D17" s="4"/>
      <c r="E17" s="4"/>
      <c r="F17" s="4">
        <v>3</v>
      </c>
      <c r="G17" s="4"/>
      <c r="H17" s="79" t="s">
        <v>114</v>
      </c>
      <c r="I17" s="79"/>
      <c r="J17" s="79"/>
      <c r="K17" s="79"/>
      <c r="L17" s="79"/>
      <c r="M17" s="79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4">
        <f t="shared" si="2"/>
        <v>300</v>
      </c>
      <c r="Y17" s="3">
        <f t="shared" si="0"/>
        <v>326.08695652173913</v>
      </c>
      <c r="Z17" s="2">
        <v>0.92</v>
      </c>
      <c r="AA17" s="2">
        <v>220</v>
      </c>
      <c r="AB17" s="44">
        <f t="shared" si="1"/>
        <v>1.4822134387351777</v>
      </c>
      <c r="AC17" s="46">
        <v>2.5</v>
      </c>
      <c r="AD17" s="8">
        <v>2.5</v>
      </c>
      <c r="AE17" s="8">
        <v>2.5</v>
      </c>
      <c r="AF17" s="2">
        <v>20</v>
      </c>
      <c r="AG17" s="2"/>
      <c r="AH17" s="1" t="s">
        <v>16</v>
      </c>
      <c r="AI17" s="3"/>
      <c r="AJ17" s="3"/>
      <c r="AK17" s="3">
        <f t="shared" ref="AK17" si="7">Y17</f>
        <v>326.08695652173913</v>
      </c>
      <c r="AL17" s="3"/>
    </row>
    <row r="18" spans="1:38">
      <c r="A18" s="9">
        <v>10</v>
      </c>
      <c r="B18" s="4"/>
      <c r="C18" s="4"/>
      <c r="D18" s="4"/>
      <c r="E18" s="4"/>
      <c r="F18" s="4"/>
      <c r="G18" s="4"/>
      <c r="H18" s="79" t="s">
        <v>147</v>
      </c>
      <c r="I18" s="79"/>
      <c r="J18" s="79"/>
      <c r="K18" s="79"/>
      <c r="L18" s="79"/>
      <c r="M18" s="79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4">
        <f>'QFLA1-T'!U22</f>
        <v>11568</v>
      </c>
      <c r="Y18" s="3">
        <f>'QFLA1-T'!V22</f>
        <v>12573.91304347826</v>
      </c>
      <c r="Z18" s="63">
        <f>'QFLA1-T'!W22</f>
        <v>0.92</v>
      </c>
      <c r="AA18" s="64">
        <f>'QFLA1-T'!X22</f>
        <v>380</v>
      </c>
      <c r="AB18" s="44">
        <f>'QFLA1-T'!Y22</f>
        <v>19.10408442215558</v>
      </c>
      <c r="AC18" s="46" t="str">
        <f>'QFLA1-T'!Z22</f>
        <v>3x6,0</v>
      </c>
      <c r="AD18" s="8">
        <f>'QFLA1-T'!AA22</f>
        <v>6</v>
      </c>
      <c r="AE18" s="8">
        <f>'QFLA1-T'!AB22</f>
        <v>6</v>
      </c>
      <c r="AF18" s="64">
        <f>'QFLA1-T'!AC22</f>
        <v>32</v>
      </c>
      <c r="AG18" s="2"/>
      <c r="AH18" s="1" t="s">
        <v>16</v>
      </c>
      <c r="AI18" s="3"/>
      <c r="AJ18" s="3"/>
      <c r="AK18" s="3"/>
      <c r="AL18" s="3">
        <f t="shared" ref="AL18:AL30" si="8">Y18</f>
        <v>12573.91304347826</v>
      </c>
    </row>
    <row r="19" spans="1:38">
      <c r="A19" s="9">
        <v>11</v>
      </c>
      <c r="B19" s="4"/>
      <c r="C19" s="4"/>
      <c r="D19" s="4"/>
      <c r="E19" s="4"/>
      <c r="F19" s="4"/>
      <c r="G19" s="4"/>
      <c r="H19" s="79" t="s">
        <v>148</v>
      </c>
      <c r="I19" s="79"/>
      <c r="J19" s="79"/>
      <c r="K19" s="79"/>
      <c r="L19" s="79"/>
      <c r="M19" s="79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4">
        <f>'QFLA2-T'!U22</f>
        <v>11568</v>
      </c>
      <c r="Y19" s="3">
        <f>'QFLA2-T'!V22</f>
        <v>12573.91304347826</v>
      </c>
      <c r="Z19" s="63">
        <f>'QFLA2-T'!W22</f>
        <v>0.92</v>
      </c>
      <c r="AA19" s="64">
        <f>'QFLA2-T'!X22</f>
        <v>380</v>
      </c>
      <c r="AB19" s="44">
        <f>'QFLA2-T'!Y22</f>
        <v>19.10408442215558</v>
      </c>
      <c r="AC19" s="46" t="str">
        <f>'QFLA2-T'!Z22</f>
        <v>3x6,0</v>
      </c>
      <c r="AD19" s="8">
        <f>'QFLA2-T'!AA22</f>
        <v>6</v>
      </c>
      <c r="AE19" s="8">
        <f>'QFLA2-T'!AB22</f>
        <v>6</v>
      </c>
      <c r="AF19" s="64">
        <f>'QFLA2-T'!AC22</f>
        <v>32</v>
      </c>
      <c r="AG19" s="2"/>
      <c r="AH19" s="1" t="s">
        <v>16</v>
      </c>
      <c r="AI19" s="3"/>
      <c r="AJ19" s="3"/>
      <c r="AK19" s="3"/>
      <c r="AL19" s="3">
        <f t="shared" si="8"/>
        <v>12573.91304347826</v>
      </c>
    </row>
    <row r="20" spans="1:38">
      <c r="A20" s="9">
        <v>12</v>
      </c>
      <c r="B20" s="4"/>
      <c r="C20" s="4"/>
      <c r="D20" s="4"/>
      <c r="E20" s="4"/>
      <c r="F20" s="4"/>
      <c r="G20" s="4"/>
      <c r="H20" s="79" t="s">
        <v>149</v>
      </c>
      <c r="I20" s="79"/>
      <c r="J20" s="79"/>
      <c r="K20" s="79"/>
      <c r="L20" s="79"/>
      <c r="M20" s="79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4">
        <f>'QFLA3-T'!U20</f>
        <v>21904</v>
      </c>
      <c r="Y20" s="3">
        <f>'QFLA3-T'!V20</f>
        <v>23808.695652173916</v>
      </c>
      <c r="Z20" s="63">
        <f>'QFLA3-T'!W20</f>
        <v>0.92</v>
      </c>
      <c r="AA20" s="64">
        <f>'QFLA3-T'!X20</f>
        <v>380</v>
      </c>
      <c r="AB20" s="44">
        <f>'QFLA3-T'!Y20</f>
        <v>36.173570641674957</v>
      </c>
      <c r="AC20" s="46" t="str">
        <f>'QFLA3-T'!Z20</f>
        <v>3x16,0</v>
      </c>
      <c r="AD20" s="8">
        <f>'QFLA3-T'!AA20</f>
        <v>16</v>
      </c>
      <c r="AE20" s="8">
        <f>'QFLA3-T'!AB20</f>
        <v>16</v>
      </c>
      <c r="AF20" s="64">
        <f>'QFLA3-T'!AC20</f>
        <v>60</v>
      </c>
      <c r="AG20" s="2"/>
      <c r="AH20" s="1" t="s">
        <v>16</v>
      </c>
      <c r="AI20" s="3"/>
      <c r="AJ20" s="3"/>
      <c r="AK20" s="3"/>
      <c r="AL20" s="3">
        <f t="shared" si="8"/>
        <v>23808.695652173916</v>
      </c>
    </row>
    <row r="21" spans="1:38">
      <c r="A21" s="9">
        <v>13</v>
      </c>
      <c r="B21" s="4"/>
      <c r="C21" s="4"/>
      <c r="D21" s="4"/>
      <c r="E21" s="4"/>
      <c r="F21" s="4"/>
      <c r="G21" s="4"/>
      <c r="H21" s="79" t="s">
        <v>150</v>
      </c>
      <c r="I21" s="79"/>
      <c r="J21" s="79"/>
      <c r="K21" s="79"/>
      <c r="L21" s="79"/>
      <c r="M21" s="79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4">
        <f>'QFLA4-T'!T15</f>
        <v>2512</v>
      </c>
      <c r="Y21" s="3">
        <f>'QFLA4-T'!U15</f>
        <v>2730.434782608696</v>
      </c>
      <c r="Z21" s="63">
        <f>'QFLA4-T'!V15</f>
        <v>0.92</v>
      </c>
      <c r="AA21" s="64">
        <f>'QFLA4-T'!W15</f>
        <v>380</v>
      </c>
      <c r="AB21" s="44">
        <f>'QFLA4-T'!X15</f>
        <v>4.1484664651153897</v>
      </c>
      <c r="AC21" s="46" t="str">
        <f>'QFLA4-T'!Y15</f>
        <v>3x6,0</v>
      </c>
      <c r="AD21" s="8">
        <f>'QFLA4-T'!Z15</f>
        <v>6</v>
      </c>
      <c r="AE21" s="8">
        <f>'QFLA4-T'!AA15</f>
        <v>6</v>
      </c>
      <c r="AF21" s="64">
        <f>'QFLA4-T'!AB15</f>
        <v>32</v>
      </c>
      <c r="AG21" s="2"/>
      <c r="AH21" s="1" t="s">
        <v>16</v>
      </c>
      <c r="AI21" s="3"/>
      <c r="AJ21" s="3"/>
      <c r="AK21" s="3"/>
      <c r="AL21" s="3">
        <f t="shared" si="8"/>
        <v>2730.434782608696</v>
      </c>
    </row>
    <row r="22" spans="1:38">
      <c r="A22" s="9">
        <v>14</v>
      </c>
      <c r="B22" s="4"/>
      <c r="C22" s="4"/>
      <c r="D22" s="4"/>
      <c r="E22" s="4"/>
      <c r="F22" s="4"/>
      <c r="G22" s="4"/>
      <c r="H22" s="79" t="s">
        <v>151</v>
      </c>
      <c r="I22" s="79"/>
      <c r="J22" s="79"/>
      <c r="K22" s="79"/>
      <c r="L22" s="79"/>
      <c r="M22" s="79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4">
        <f>'QFLA5-T'!T17</f>
        <v>7440</v>
      </c>
      <c r="Y22" s="3">
        <f>'QFLA5-T'!U17</f>
        <v>8086.9565217391309</v>
      </c>
      <c r="Z22" s="63">
        <f>'QFLA5-T'!V17</f>
        <v>0.92</v>
      </c>
      <c r="AA22" s="64">
        <f>'QFLA5-T'!W17</f>
        <v>380</v>
      </c>
      <c r="AB22" s="44">
        <f>'QFLA5-T'!X17</f>
        <v>12.28685927566023</v>
      </c>
      <c r="AC22" s="46" t="str">
        <f>'QFLA5-T'!Y17</f>
        <v>3x6,0</v>
      </c>
      <c r="AD22" s="8">
        <f>'QFLA5-T'!Z17</f>
        <v>6</v>
      </c>
      <c r="AE22" s="8">
        <f>'QFLA5-T'!AA17</f>
        <v>6</v>
      </c>
      <c r="AF22" s="64">
        <f>'QFLA5-T'!AB17</f>
        <v>32</v>
      </c>
      <c r="AG22" s="2"/>
      <c r="AH22" s="1" t="s">
        <v>16</v>
      </c>
      <c r="AI22" s="3"/>
      <c r="AJ22" s="3"/>
      <c r="AK22" s="3"/>
      <c r="AL22" s="3">
        <f t="shared" si="8"/>
        <v>8086.9565217391309</v>
      </c>
    </row>
    <row r="23" spans="1:38">
      <c r="A23" s="9">
        <v>15</v>
      </c>
      <c r="B23" s="4"/>
      <c r="C23" s="4"/>
      <c r="D23" s="4"/>
      <c r="E23" s="4"/>
      <c r="F23" s="4"/>
      <c r="G23" s="4"/>
      <c r="H23" s="79" t="s">
        <v>152</v>
      </c>
      <c r="I23" s="79"/>
      <c r="J23" s="79"/>
      <c r="K23" s="79"/>
      <c r="L23" s="79"/>
      <c r="M23" s="79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4">
        <f>'QFLA6-T'!T17</f>
        <v>7440</v>
      </c>
      <c r="Y23" s="3">
        <f>'QFLA6-T'!U17</f>
        <v>8086.9565217391309</v>
      </c>
      <c r="Z23" s="63">
        <f>'QFLA6-T'!V17</f>
        <v>0.92</v>
      </c>
      <c r="AA23" s="64">
        <f>'QFLA6-T'!W17</f>
        <v>380</v>
      </c>
      <c r="AB23" s="44">
        <f>'QFLA6-T'!X17</f>
        <v>12.28685927566023</v>
      </c>
      <c r="AC23" s="46" t="str">
        <f>'QFLA6-T'!Y17</f>
        <v>3x6,0</v>
      </c>
      <c r="AD23" s="8">
        <f>'QFLA6-T'!Z17</f>
        <v>6</v>
      </c>
      <c r="AE23" s="8">
        <f>'QFLA6-T'!AA17</f>
        <v>6</v>
      </c>
      <c r="AF23" s="64">
        <f>'QFLA6-T'!AB17</f>
        <v>32</v>
      </c>
      <c r="AG23" s="2"/>
      <c r="AH23" s="1" t="s">
        <v>16</v>
      </c>
      <c r="AI23" s="3"/>
      <c r="AJ23" s="3"/>
      <c r="AK23" s="3"/>
      <c r="AL23" s="3">
        <f t="shared" si="8"/>
        <v>8086.9565217391309</v>
      </c>
    </row>
    <row r="24" spans="1:38">
      <c r="A24" s="9">
        <v>16</v>
      </c>
      <c r="B24" s="4"/>
      <c r="C24" s="4"/>
      <c r="D24" s="4"/>
      <c r="E24" s="4"/>
      <c r="F24" s="4"/>
      <c r="G24" s="4"/>
      <c r="H24" s="79" t="s">
        <v>153</v>
      </c>
      <c r="I24" s="79"/>
      <c r="J24" s="79"/>
      <c r="K24" s="79"/>
      <c r="L24" s="79"/>
      <c r="M24" s="79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4">
        <f>'QFLA7-T'!T16</f>
        <v>5376</v>
      </c>
      <c r="Y24" s="3">
        <f>'QFLA7-T'!U16</f>
        <v>5843.4782608695659</v>
      </c>
      <c r="Z24" s="63">
        <f>'QFLA7-T'!V16</f>
        <v>0.92</v>
      </c>
      <c r="AA24" s="64">
        <f>'QFLA7-T'!W16</f>
        <v>380</v>
      </c>
      <c r="AB24" s="44">
        <f>'QFLA7-T'!X16</f>
        <v>8.8782467024125538</v>
      </c>
      <c r="AC24" s="46" t="str">
        <f>'QFLA7-T'!Y16</f>
        <v>3x6,0</v>
      </c>
      <c r="AD24" s="8">
        <f>'QFLA7-T'!Z16</f>
        <v>6</v>
      </c>
      <c r="AE24" s="8">
        <f>'QFLA7-T'!AA16</f>
        <v>6</v>
      </c>
      <c r="AF24" s="64">
        <f>'QFLA7-T'!AB16</f>
        <v>32</v>
      </c>
      <c r="AG24" s="2"/>
      <c r="AH24" s="1" t="s">
        <v>16</v>
      </c>
      <c r="AI24" s="3"/>
      <c r="AJ24" s="3"/>
      <c r="AK24" s="3"/>
      <c r="AL24" s="3">
        <f t="shared" si="8"/>
        <v>5843.4782608695659</v>
      </c>
    </row>
    <row r="25" spans="1:38">
      <c r="A25" s="9">
        <v>17</v>
      </c>
      <c r="B25" s="4"/>
      <c r="C25" s="4"/>
      <c r="D25" s="4"/>
      <c r="E25" s="4"/>
      <c r="F25" s="4"/>
      <c r="G25" s="4"/>
      <c r="H25" s="79" t="s">
        <v>154</v>
      </c>
      <c r="I25" s="79"/>
      <c r="J25" s="79"/>
      <c r="K25" s="79"/>
      <c r="L25" s="79"/>
      <c r="M25" s="79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4">
        <f>'QFLA8-T'!T16</f>
        <v>5376</v>
      </c>
      <c r="Y25" s="3">
        <f>'QFLA8-T'!U16</f>
        <v>5843.4782608695659</v>
      </c>
      <c r="Z25" s="63">
        <f>'QFLA8-T'!V16</f>
        <v>0.92</v>
      </c>
      <c r="AA25" s="64">
        <f>'QFLA8-T'!W16</f>
        <v>380</v>
      </c>
      <c r="AB25" s="44">
        <f>'QFLA8-T'!X16</f>
        <v>8.8782467024125538</v>
      </c>
      <c r="AC25" s="46" t="str">
        <f>'QFLA8-T'!Y16</f>
        <v>3x6,0</v>
      </c>
      <c r="AD25" s="8">
        <f>'QFLA8-T'!Z16</f>
        <v>6</v>
      </c>
      <c r="AE25" s="8">
        <f>'QFLA8-T'!AA16</f>
        <v>6</v>
      </c>
      <c r="AF25" s="64">
        <f>'QFLA8-T'!AB16</f>
        <v>32</v>
      </c>
      <c r="AG25" s="2"/>
      <c r="AH25" s="1" t="s">
        <v>16</v>
      </c>
      <c r="AI25" s="3"/>
      <c r="AJ25" s="3"/>
      <c r="AK25" s="3"/>
      <c r="AL25" s="3">
        <f t="shared" si="8"/>
        <v>5843.4782608695659</v>
      </c>
    </row>
    <row r="26" spans="1:38">
      <c r="A26" s="9">
        <v>18</v>
      </c>
      <c r="B26" s="4"/>
      <c r="C26" s="4"/>
      <c r="D26" s="4"/>
      <c r="E26" s="4"/>
      <c r="F26" s="4"/>
      <c r="G26" s="4"/>
      <c r="H26" s="79" t="s">
        <v>155</v>
      </c>
      <c r="I26" s="79"/>
      <c r="J26" s="79"/>
      <c r="K26" s="79"/>
      <c r="L26" s="79"/>
      <c r="M26" s="79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4">
        <f>'QFLA9-T'!U22</f>
        <v>11568</v>
      </c>
      <c r="Y26" s="3">
        <f>'QFLA9-T'!V22</f>
        <v>12573.913043478258</v>
      </c>
      <c r="Z26" s="63">
        <f>'QFLA9-T'!W22</f>
        <v>0.92</v>
      </c>
      <c r="AA26" s="64">
        <f>'QFLA9-T'!X22</f>
        <v>380</v>
      </c>
      <c r="AB26" s="44">
        <f>'QFLA9-T'!Y22</f>
        <v>19.104084422155577</v>
      </c>
      <c r="AC26" s="46" t="str">
        <f>'QFLA9-T'!Z22</f>
        <v>3x6,0</v>
      </c>
      <c r="AD26" s="8">
        <f>'QFLA9-T'!AA22</f>
        <v>6</v>
      </c>
      <c r="AE26" s="8">
        <f>'QFLA9-T'!AB22</f>
        <v>6</v>
      </c>
      <c r="AF26" s="64">
        <f>'QFLA9-T'!AC22</f>
        <v>32</v>
      </c>
      <c r="AG26" s="2"/>
      <c r="AH26" s="1" t="s">
        <v>16</v>
      </c>
      <c r="AI26" s="3"/>
      <c r="AJ26" s="3"/>
      <c r="AK26" s="3"/>
      <c r="AL26" s="3">
        <f t="shared" si="8"/>
        <v>12573.913043478258</v>
      </c>
    </row>
    <row r="27" spans="1:38">
      <c r="A27" s="9">
        <v>19</v>
      </c>
      <c r="B27" s="4"/>
      <c r="C27" s="4"/>
      <c r="D27" s="4"/>
      <c r="E27" s="4"/>
      <c r="F27" s="4"/>
      <c r="G27" s="4"/>
      <c r="H27" s="79" t="s">
        <v>156</v>
      </c>
      <c r="I27" s="79"/>
      <c r="J27" s="79"/>
      <c r="K27" s="79"/>
      <c r="L27" s="79"/>
      <c r="M27" s="7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4">
        <f>'QFLA10-T'!U22</f>
        <v>11568</v>
      </c>
      <c r="Y27" s="3">
        <f>'QFLA10-T'!V22</f>
        <v>12573.913043478258</v>
      </c>
      <c r="Z27" s="63">
        <f>'QFLA10-T'!W22</f>
        <v>0.92</v>
      </c>
      <c r="AA27" s="64">
        <f>'QFLA10-T'!X22</f>
        <v>380</v>
      </c>
      <c r="AB27" s="44">
        <f>'QFLA10-T'!Y22</f>
        <v>19.104084422155577</v>
      </c>
      <c r="AC27" s="46" t="str">
        <f>'QFLA10-T'!Z22</f>
        <v>3x6,0</v>
      </c>
      <c r="AD27" s="8">
        <f>'QFLA10-T'!AA22</f>
        <v>6</v>
      </c>
      <c r="AE27" s="8">
        <f>'QFLA10-T'!AB22</f>
        <v>6</v>
      </c>
      <c r="AF27" s="64">
        <f>'QFLA10-T'!AC22</f>
        <v>32</v>
      </c>
      <c r="AG27" s="2"/>
      <c r="AH27" s="1" t="s">
        <v>16</v>
      </c>
      <c r="AI27" s="3"/>
      <c r="AJ27" s="3"/>
      <c r="AK27" s="3"/>
      <c r="AL27" s="3">
        <f t="shared" si="8"/>
        <v>12573.913043478258</v>
      </c>
    </row>
    <row r="28" spans="1:38">
      <c r="A28" s="9">
        <v>20</v>
      </c>
      <c r="B28" s="4"/>
      <c r="C28" s="4"/>
      <c r="D28" s="4"/>
      <c r="E28" s="4"/>
      <c r="F28" s="4"/>
      <c r="G28" s="4"/>
      <c r="H28" s="79" t="s">
        <v>157</v>
      </c>
      <c r="I28" s="79"/>
      <c r="J28" s="79"/>
      <c r="K28" s="79"/>
      <c r="L28" s="79"/>
      <c r="M28" s="7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4">
        <f>'QDFB-T'!X30</f>
        <v>553298</v>
      </c>
      <c r="Y28" s="3">
        <f>'QDFB-T'!Y30</f>
        <v>601410.86956521741</v>
      </c>
      <c r="Z28" s="63">
        <f>'QDFB-T'!Z30</f>
        <v>0.92</v>
      </c>
      <c r="AA28" s="64">
        <f>'QDFB-T'!AA30</f>
        <v>380</v>
      </c>
      <c r="AB28" s="44">
        <f>'QDFB-T'!AB30</f>
        <v>911.22859025032938</v>
      </c>
      <c r="AC28" s="46" t="str">
        <f>'QDFB-T'!AC30</f>
        <v>2x3x185,0</v>
      </c>
      <c r="AD28" s="8" t="str">
        <f>'QDFB-T'!AD30</f>
        <v>2x1x185,0</v>
      </c>
      <c r="AE28" s="8" t="str">
        <f>'QDFB-T'!AE30</f>
        <v>2x95,0</v>
      </c>
      <c r="AF28" s="64">
        <f>'QDFB-T'!AF30</f>
        <v>500</v>
      </c>
      <c r="AG28" s="2"/>
      <c r="AH28" s="1" t="s">
        <v>16</v>
      </c>
      <c r="AI28" s="3"/>
      <c r="AJ28" s="3"/>
      <c r="AK28" s="3"/>
      <c r="AL28" s="3">
        <f t="shared" si="8"/>
        <v>601410.86956521741</v>
      </c>
    </row>
    <row r="29" spans="1:38">
      <c r="A29" s="9">
        <v>21</v>
      </c>
      <c r="B29" s="4"/>
      <c r="C29" s="4"/>
      <c r="D29" s="4"/>
      <c r="E29" s="4"/>
      <c r="F29" s="4"/>
      <c r="G29" s="4"/>
      <c r="H29" s="79" t="s">
        <v>158</v>
      </c>
      <c r="I29" s="79"/>
      <c r="J29" s="79"/>
      <c r="K29" s="79"/>
      <c r="L29" s="79"/>
      <c r="M29" s="79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4">
        <f>'QDFA-1'!Z36</f>
        <v>119680</v>
      </c>
      <c r="Y29" s="3">
        <f>'QDFA-1'!AA36</f>
        <v>130086.95652173914</v>
      </c>
      <c r="Z29" s="63">
        <f>'QDFA-1'!AB36</f>
        <v>0.92</v>
      </c>
      <c r="AA29" s="64">
        <f>'QDFA-1'!AC36</f>
        <v>380</v>
      </c>
      <c r="AB29" s="44">
        <f>'QDFA-1'!AD36</f>
        <v>197.10144927536231</v>
      </c>
      <c r="AC29" s="46" t="str">
        <f>'QDFA-1'!AE36</f>
        <v>3x70,0</v>
      </c>
      <c r="AD29" s="8">
        <f>'QDFA-1'!AF36</f>
        <v>70</v>
      </c>
      <c r="AE29" s="8">
        <f>'QDFA-1'!AG36</f>
        <v>35</v>
      </c>
      <c r="AF29" s="64">
        <f>'QDFA-1'!AH36</f>
        <v>175</v>
      </c>
      <c r="AG29" s="2"/>
      <c r="AH29" s="1" t="s">
        <v>16</v>
      </c>
      <c r="AI29" s="3"/>
      <c r="AJ29" s="3"/>
      <c r="AK29" s="3"/>
      <c r="AL29" s="3">
        <f t="shared" si="8"/>
        <v>130086.95652173914</v>
      </c>
    </row>
    <row r="30" spans="1:38">
      <c r="A30" s="9">
        <v>22</v>
      </c>
      <c r="B30" s="4"/>
      <c r="C30" s="4"/>
      <c r="D30" s="4"/>
      <c r="E30" s="4"/>
      <c r="F30" s="4"/>
      <c r="G30" s="4"/>
      <c r="H30" s="79" t="s">
        <v>159</v>
      </c>
      <c r="I30" s="79"/>
      <c r="J30" s="79"/>
      <c r="K30" s="79"/>
      <c r="L30" s="79"/>
      <c r="M30" s="79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4">
        <f>'QDFA-2'!Z40</f>
        <v>133640</v>
      </c>
      <c r="Y30" s="3">
        <f>'QDFA-2'!AA40</f>
        <v>145260.86956521738</v>
      </c>
      <c r="Z30" s="63">
        <f>'QDFA-2'!AB40</f>
        <v>0.92</v>
      </c>
      <c r="AA30" s="64">
        <f>'QDFA-2'!AC40</f>
        <v>380</v>
      </c>
      <c r="AB30" s="44">
        <f>'QDFA-2'!AD40</f>
        <v>220.09222661396572</v>
      </c>
      <c r="AC30" s="46" t="str">
        <f>'QDFA-2'!AE40</f>
        <v>3x70,0</v>
      </c>
      <c r="AD30" s="8">
        <f>'QDFA-2'!AF40</f>
        <v>70</v>
      </c>
      <c r="AE30" s="8">
        <f>'QDFA-2'!AG40</f>
        <v>35</v>
      </c>
      <c r="AF30" s="64">
        <f>'QDFA-2'!AH40</f>
        <v>175</v>
      </c>
      <c r="AG30" s="2"/>
      <c r="AH30" s="1" t="s">
        <v>16</v>
      </c>
      <c r="AI30" s="3"/>
      <c r="AJ30" s="3"/>
      <c r="AK30" s="3"/>
      <c r="AL30" s="3">
        <f t="shared" si="8"/>
        <v>145260.86956521738</v>
      </c>
    </row>
    <row r="31" spans="1:38">
      <c r="A31" s="9">
        <v>23</v>
      </c>
      <c r="B31" s="4"/>
      <c r="C31" s="4"/>
      <c r="D31" s="4"/>
      <c r="E31" s="4"/>
      <c r="F31" s="4"/>
      <c r="G31" s="4"/>
      <c r="H31" s="79" t="s">
        <v>186</v>
      </c>
      <c r="I31" s="79"/>
      <c r="J31" s="79"/>
      <c r="K31" s="79"/>
      <c r="L31" s="79"/>
      <c r="M31" s="79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3">
        <v>75000</v>
      </c>
      <c r="Y31" s="3">
        <f t="shared" ref="Y31" si="9">X31/Z31</f>
        <v>81521.739130434784</v>
      </c>
      <c r="Z31" s="2">
        <v>0.92</v>
      </c>
      <c r="AA31" s="2">
        <v>380</v>
      </c>
      <c r="AB31" s="44">
        <f>Y31/(380*SQRT(3))</f>
        <v>123.85946850463941</v>
      </c>
      <c r="AC31" s="46" t="s">
        <v>134</v>
      </c>
      <c r="AD31" s="8">
        <v>70</v>
      </c>
      <c r="AE31" s="8">
        <v>35</v>
      </c>
      <c r="AF31" s="2">
        <v>125</v>
      </c>
      <c r="AG31" s="2"/>
      <c r="AH31" s="1"/>
      <c r="AI31" s="3"/>
      <c r="AJ31" s="3"/>
      <c r="AK31" s="3"/>
      <c r="AL31" s="3"/>
    </row>
    <row r="32" spans="1:38">
      <c r="A32" s="9">
        <v>24</v>
      </c>
      <c r="B32" s="4"/>
      <c r="C32" s="4"/>
      <c r="D32" s="4"/>
      <c r="E32" s="4"/>
      <c r="F32" s="4"/>
      <c r="G32" s="4"/>
      <c r="H32" s="79" t="s">
        <v>103</v>
      </c>
      <c r="I32" s="79"/>
      <c r="J32" s="79"/>
      <c r="K32" s="79"/>
      <c r="L32" s="79"/>
      <c r="M32" s="7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4"/>
      <c r="Y32" s="3"/>
      <c r="Z32" s="2"/>
      <c r="AA32" s="2"/>
      <c r="AB32" s="44"/>
      <c r="AC32" s="46"/>
      <c r="AD32" s="8"/>
      <c r="AE32" s="8"/>
      <c r="AF32" s="2"/>
      <c r="AG32" s="2"/>
      <c r="AH32" s="1"/>
      <c r="AI32" s="3"/>
      <c r="AJ32" s="3"/>
      <c r="AK32" s="3"/>
      <c r="AL32" s="3"/>
    </row>
    <row r="33" spans="1:38">
      <c r="A33" s="9">
        <v>25</v>
      </c>
      <c r="B33" s="4"/>
      <c r="C33" s="4"/>
      <c r="D33" s="4"/>
      <c r="E33" s="4"/>
      <c r="F33" s="4"/>
      <c r="G33" s="4"/>
      <c r="H33" s="79" t="s">
        <v>103</v>
      </c>
      <c r="I33" s="79"/>
      <c r="J33" s="79"/>
      <c r="K33" s="79"/>
      <c r="L33" s="79"/>
      <c r="M33" s="79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4"/>
      <c r="Y33" s="3"/>
      <c r="Z33" s="2"/>
      <c r="AA33" s="2"/>
      <c r="AB33" s="44"/>
      <c r="AC33" s="46"/>
      <c r="AD33" s="8"/>
      <c r="AE33" s="8"/>
      <c r="AF33" s="2"/>
      <c r="AG33" s="2"/>
      <c r="AH33" s="1"/>
      <c r="AI33" s="3"/>
      <c r="AJ33" s="3"/>
      <c r="AK33" s="3"/>
      <c r="AL33" s="3"/>
    </row>
    <row r="34" spans="1:38">
      <c r="A34" s="9">
        <v>26</v>
      </c>
      <c r="B34" s="4"/>
      <c r="C34" s="4"/>
      <c r="D34" s="4"/>
      <c r="E34" s="4"/>
      <c r="F34" s="4"/>
      <c r="G34" s="4"/>
      <c r="H34" s="79" t="s">
        <v>103</v>
      </c>
      <c r="I34" s="79"/>
      <c r="J34" s="79"/>
      <c r="K34" s="79"/>
      <c r="L34" s="79"/>
      <c r="M34" s="7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4"/>
      <c r="Y34" s="3"/>
      <c r="Z34" s="2"/>
      <c r="AA34" s="2"/>
      <c r="AB34" s="44"/>
      <c r="AC34" s="46"/>
      <c r="AD34" s="8"/>
      <c r="AE34" s="8"/>
      <c r="AF34" s="2"/>
      <c r="AG34" s="2"/>
      <c r="AH34" s="1"/>
      <c r="AI34" s="3"/>
      <c r="AJ34" s="3"/>
      <c r="AK34" s="3"/>
      <c r="AL34" s="3"/>
    </row>
    <row r="35" spans="1:38">
      <c r="A35" s="82" t="s">
        <v>5</v>
      </c>
      <c r="B35" s="82"/>
      <c r="C35" s="82"/>
      <c r="D35" s="82"/>
      <c r="E35" s="82"/>
      <c r="F35" s="51"/>
      <c r="G35" s="62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10">
        <f>SUM(X9:X34)</f>
        <v>985566</v>
      </c>
      <c r="Y35" s="10">
        <f>SUM(Y9:Y34)</f>
        <v>1071267.3913043479</v>
      </c>
      <c r="Z35" s="12">
        <v>0.92</v>
      </c>
      <c r="AA35" s="12">
        <v>380</v>
      </c>
      <c r="AB35" s="45">
        <f>Y35/660</f>
        <v>1623.1324110671937</v>
      </c>
      <c r="AC35" s="10" t="s">
        <v>173</v>
      </c>
      <c r="AD35" s="10" t="s">
        <v>174</v>
      </c>
      <c r="AE35" s="10" t="s">
        <v>175</v>
      </c>
      <c r="AF35" s="12">
        <v>800</v>
      </c>
      <c r="AG35" s="13"/>
      <c r="AH35" s="12" t="s">
        <v>16</v>
      </c>
      <c r="AI35" s="11">
        <f>SUM(AI9:AI34)</f>
        <v>2956.5217391304345</v>
      </c>
      <c r="AJ35" s="11">
        <f>SUM(AJ9:AJ34)</f>
        <v>2426.086956521739</v>
      </c>
      <c r="AK35" s="11">
        <f>SUM(AK9:AK34)</f>
        <v>2908.695652173913</v>
      </c>
      <c r="AL35" s="11">
        <f>SUM(AL9:AL34)</f>
        <v>981454.34782608703</v>
      </c>
    </row>
    <row r="36" spans="1:38">
      <c r="A36" s="80" t="s">
        <v>180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</sheetData>
  <mergeCells count="48">
    <mergeCell ref="H29:M29"/>
    <mergeCell ref="H30:M30"/>
    <mergeCell ref="H31:M31"/>
    <mergeCell ref="H34:M34"/>
    <mergeCell ref="H32:M32"/>
    <mergeCell ref="H33:M33"/>
    <mergeCell ref="A1:AL2"/>
    <mergeCell ref="A3:AL3"/>
    <mergeCell ref="A4:A7"/>
    <mergeCell ref="B4:E7"/>
    <mergeCell ref="H4:W7"/>
    <mergeCell ref="X4:X8"/>
    <mergeCell ref="Y4:Y8"/>
    <mergeCell ref="Z4:Z8"/>
    <mergeCell ref="AA4:AA8"/>
    <mergeCell ref="AB4:AB8"/>
    <mergeCell ref="AC4:AC8"/>
    <mergeCell ref="F4:G7"/>
    <mergeCell ref="AH4:AH8"/>
    <mergeCell ref="AI4:AL7"/>
    <mergeCell ref="H8:M8"/>
    <mergeCell ref="AF4:AF8"/>
    <mergeCell ref="AG4:AG8"/>
    <mergeCell ref="H15:M15"/>
    <mergeCell ref="AD4:AD8"/>
    <mergeCell ref="AE4:AE8"/>
    <mergeCell ref="H14:M14"/>
    <mergeCell ref="H12:M12"/>
    <mergeCell ref="H13:M13"/>
    <mergeCell ref="H11:M11"/>
    <mergeCell ref="H9:W9"/>
    <mergeCell ref="H10:M10"/>
    <mergeCell ref="H16:M16"/>
    <mergeCell ref="A36:M36"/>
    <mergeCell ref="H18:M18"/>
    <mergeCell ref="H19:M19"/>
    <mergeCell ref="H20:M20"/>
    <mergeCell ref="H21:M21"/>
    <mergeCell ref="H22:M22"/>
    <mergeCell ref="H23:M23"/>
    <mergeCell ref="H24:M24"/>
    <mergeCell ref="H25:M25"/>
    <mergeCell ref="H26:M26"/>
    <mergeCell ref="A35:E35"/>
    <mergeCell ref="H35:W35"/>
    <mergeCell ref="H17:M17"/>
    <mergeCell ref="H27:M27"/>
    <mergeCell ref="H28:M2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2060"/>
  </sheetPr>
  <dimension ref="A1:AI22"/>
  <sheetViews>
    <sheetView zoomScale="85" zoomScaleNormal="85" workbookViewId="0">
      <selection activeCell="W34" sqref="W34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74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3">
        <v>32</v>
      </c>
      <c r="C8" s="53">
        <v>200</v>
      </c>
      <c r="D8" s="53" t="s">
        <v>35</v>
      </c>
      <c r="E8" s="90" t="s">
        <v>19</v>
      </c>
      <c r="F8" s="90"/>
      <c r="G8" s="90"/>
      <c r="H8" s="90"/>
      <c r="I8" s="90"/>
      <c r="J8" s="90"/>
      <c r="K8" s="53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24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(C$8*C9)+(B$8*B9)</f>
        <v>768</v>
      </c>
      <c r="V9" s="3">
        <f t="shared" ref="V9:V18" si="0">U9/W9</f>
        <v>834.78260869565213</v>
      </c>
      <c r="W9" s="2">
        <v>0.92</v>
      </c>
      <c r="X9" s="2">
        <v>220</v>
      </c>
      <c r="Y9" s="44">
        <f t="shared" ref="Y9:Y18" si="1">V9/X9</f>
        <v>3.7944664031620552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834.78260869565213</v>
      </c>
      <c r="AG9" s="3"/>
      <c r="AH9" s="3"/>
      <c r="AI9" s="3"/>
    </row>
    <row r="10" spans="1:35">
      <c r="A10" s="9">
        <v>2</v>
      </c>
      <c r="B10" s="4"/>
      <c r="C10" s="4"/>
      <c r="D10" s="4">
        <v>1</v>
      </c>
      <c r="E10" s="79" t="s">
        <v>102</v>
      </c>
      <c r="F10" s="79"/>
      <c r="G10" s="79"/>
      <c r="H10" s="79"/>
      <c r="I10" s="79"/>
      <c r="J10" s="7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">
        <v>1000</v>
      </c>
      <c r="V10" s="3">
        <f t="shared" si="0"/>
        <v>1086.9565217391305</v>
      </c>
      <c r="W10" s="2">
        <v>0.92</v>
      </c>
      <c r="X10" s="2">
        <v>380</v>
      </c>
      <c r="Y10" s="44">
        <f>V10/(380*SQRT(3))</f>
        <v>1.6514595800618588</v>
      </c>
      <c r="Z10" s="65" t="s">
        <v>132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/>
      <c r="AH10" s="3"/>
      <c r="AI10" s="3">
        <f>V10</f>
        <v>1086.9565217391305</v>
      </c>
    </row>
    <row r="11" spans="1:35">
      <c r="A11" s="9">
        <v>3</v>
      </c>
      <c r="B11" s="4"/>
      <c r="C11" s="4"/>
      <c r="D11" s="4">
        <v>1</v>
      </c>
      <c r="E11" s="79" t="s">
        <v>102</v>
      </c>
      <c r="F11" s="79"/>
      <c r="G11" s="79"/>
      <c r="H11" s="79"/>
      <c r="I11" s="79"/>
      <c r="J11" s="79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">
        <v>1000</v>
      </c>
      <c r="V11" s="3">
        <f t="shared" si="0"/>
        <v>1086.9565217391305</v>
      </c>
      <c r="W11" s="2">
        <v>0.92</v>
      </c>
      <c r="X11" s="2">
        <v>380</v>
      </c>
      <c r="Y11" s="44">
        <f>V11/(380*SQRT(3))</f>
        <v>1.6514595800618588</v>
      </c>
      <c r="Z11" s="65" t="s">
        <v>132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/>
      <c r="AI11" s="3">
        <f t="shared" ref="AI11:AI15" si="2">V11</f>
        <v>1086.9565217391305</v>
      </c>
    </row>
    <row r="12" spans="1:35">
      <c r="A12" s="9">
        <v>4</v>
      </c>
      <c r="B12" s="4"/>
      <c r="C12" s="4"/>
      <c r="D12" s="4">
        <v>1</v>
      </c>
      <c r="E12" s="79" t="s">
        <v>102</v>
      </c>
      <c r="F12" s="79"/>
      <c r="G12" s="79"/>
      <c r="H12" s="79"/>
      <c r="I12" s="79"/>
      <c r="J12" s="79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3">
        <v>1000</v>
      </c>
      <c r="V12" s="3">
        <f t="shared" si="0"/>
        <v>1086.9565217391305</v>
      </c>
      <c r="W12" s="2">
        <v>0.92</v>
      </c>
      <c r="X12" s="2">
        <v>380</v>
      </c>
      <c r="Y12" s="44">
        <f t="shared" ref="Y12:Y15" si="3">V12/(380*SQRT(3))</f>
        <v>1.6514595800618588</v>
      </c>
      <c r="Z12" s="65" t="s">
        <v>132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/>
      <c r="AG12" s="3"/>
      <c r="AH12" s="3"/>
      <c r="AI12" s="3">
        <f t="shared" si="2"/>
        <v>1086.9565217391305</v>
      </c>
    </row>
    <row r="13" spans="1:35">
      <c r="A13" s="9">
        <v>5</v>
      </c>
      <c r="B13" s="4"/>
      <c r="C13" s="4"/>
      <c r="D13" s="4">
        <v>1</v>
      </c>
      <c r="E13" s="79" t="s">
        <v>102</v>
      </c>
      <c r="F13" s="79"/>
      <c r="G13" s="79"/>
      <c r="H13" s="79"/>
      <c r="I13" s="79"/>
      <c r="J13" s="7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3">
        <v>1000</v>
      </c>
      <c r="V13" s="3">
        <f t="shared" si="0"/>
        <v>1086.9565217391305</v>
      </c>
      <c r="W13" s="2">
        <v>0.92</v>
      </c>
      <c r="X13" s="2">
        <v>380</v>
      </c>
      <c r="Y13" s="44">
        <f t="shared" si="3"/>
        <v>1.6514595800618588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 t="shared" si="2"/>
        <v>1086.9565217391305</v>
      </c>
    </row>
    <row r="14" spans="1:35">
      <c r="A14" s="9">
        <v>6</v>
      </c>
      <c r="B14" s="4"/>
      <c r="C14" s="4"/>
      <c r="D14" s="4">
        <v>1</v>
      </c>
      <c r="E14" s="79" t="s">
        <v>102</v>
      </c>
      <c r="F14" s="79"/>
      <c r="G14" s="79"/>
      <c r="H14" s="79"/>
      <c r="I14" s="79"/>
      <c r="J14" s="7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3">
        <v>1000</v>
      </c>
      <c r="V14" s="3">
        <f t="shared" si="0"/>
        <v>1086.9565217391305</v>
      </c>
      <c r="W14" s="2">
        <v>0.92</v>
      </c>
      <c r="X14" s="2">
        <v>380</v>
      </c>
      <c r="Y14" s="44">
        <f t="shared" si="3"/>
        <v>1.6514595800618588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 t="shared" si="2"/>
        <v>1086.9565217391305</v>
      </c>
    </row>
    <row r="15" spans="1:35">
      <c r="A15" s="9">
        <v>7</v>
      </c>
      <c r="B15" s="4"/>
      <c r="C15" s="4"/>
      <c r="D15" s="4">
        <v>1</v>
      </c>
      <c r="E15" s="79" t="s">
        <v>102</v>
      </c>
      <c r="F15" s="79"/>
      <c r="G15" s="79"/>
      <c r="H15" s="79"/>
      <c r="I15" s="79"/>
      <c r="J15" s="79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3">
        <v>1000</v>
      </c>
      <c r="V15" s="3">
        <f t="shared" si="0"/>
        <v>1086.9565217391305</v>
      </c>
      <c r="W15" s="2">
        <v>0.92</v>
      </c>
      <c r="X15" s="2">
        <v>380</v>
      </c>
      <c r="Y15" s="44">
        <f t="shared" si="3"/>
        <v>1.6514595800618588</v>
      </c>
      <c r="Z15" s="65" t="s">
        <v>132</v>
      </c>
      <c r="AA15" s="8">
        <v>2.5</v>
      </c>
      <c r="AB15" s="8">
        <v>2.5</v>
      </c>
      <c r="AC15" s="2">
        <v>20</v>
      </c>
      <c r="AD15" s="2"/>
      <c r="AE15" s="1" t="s">
        <v>16</v>
      </c>
      <c r="AF15" s="3"/>
      <c r="AG15" s="3"/>
      <c r="AH15" s="3"/>
      <c r="AI15" s="3">
        <f t="shared" si="2"/>
        <v>1086.9565217391305</v>
      </c>
    </row>
    <row r="16" spans="1:35">
      <c r="A16" s="9">
        <v>8</v>
      </c>
      <c r="B16" s="4"/>
      <c r="C16" s="4">
        <v>10</v>
      </c>
      <c r="D16" s="4"/>
      <c r="E16" s="79" t="s">
        <v>101</v>
      </c>
      <c r="F16" s="79"/>
      <c r="G16" s="79"/>
      <c r="H16" s="79"/>
      <c r="I16" s="79"/>
      <c r="J16" s="79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">
        <f>(C$8*C16)+(B$8*B16)</f>
        <v>2000</v>
      </c>
      <c r="V16" s="3">
        <f t="shared" si="0"/>
        <v>2173.913043478261</v>
      </c>
      <c r="W16" s="2">
        <v>0.92</v>
      </c>
      <c r="X16" s="2">
        <v>220</v>
      </c>
      <c r="Y16" s="44">
        <f t="shared" si="1"/>
        <v>9.8814229249011856</v>
      </c>
      <c r="Z16" s="8">
        <v>2.5</v>
      </c>
      <c r="AA16" s="8">
        <v>2.5</v>
      </c>
      <c r="AB16" s="8">
        <v>2.5</v>
      </c>
      <c r="AC16" s="2">
        <v>20</v>
      </c>
      <c r="AD16" s="2"/>
      <c r="AE16" s="1" t="s">
        <v>16</v>
      </c>
      <c r="AF16" s="3"/>
      <c r="AG16" s="3">
        <f>V16</f>
        <v>2173.913043478261</v>
      </c>
      <c r="AH16" s="3"/>
      <c r="AI16" s="3"/>
    </row>
    <row r="17" spans="1:35">
      <c r="A17" s="9">
        <v>9</v>
      </c>
      <c r="B17" s="4"/>
      <c r="C17" s="4">
        <v>10</v>
      </c>
      <c r="D17" s="4"/>
      <c r="E17" s="79" t="s">
        <v>101</v>
      </c>
      <c r="F17" s="79"/>
      <c r="G17" s="79"/>
      <c r="H17" s="79"/>
      <c r="I17" s="79"/>
      <c r="J17" s="79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3">
        <f t="shared" ref="U17:U18" si="4">(C$8*C17)+(B$8*B17)</f>
        <v>2000</v>
      </c>
      <c r="V17" s="3">
        <f t="shared" si="0"/>
        <v>2173.913043478261</v>
      </c>
      <c r="W17" s="2">
        <v>0.92</v>
      </c>
      <c r="X17" s="2">
        <v>220</v>
      </c>
      <c r="Y17" s="44">
        <f t="shared" si="1"/>
        <v>9.8814229249011856</v>
      </c>
      <c r="Z17" s="8">
        <v>2.5</v>
      </c>
      <c r="AA17" s="8">
        <v>2.5</v>
      </c>
      <c r="AB17" s="8">
        <v>2.5</v>
      </c>
      <c r="AC17" s="2">
        <v>20</v>
      </c>
      <c r="AD17" s="2"/>
      <c r="AE17" s="1" t="s">
        <v>16</v>
      </c>
      <c r="AF17" s="3"/>
      <c r="AG17" s="3"/>
      <c r="AH17" s="3">
        <f t="shared" ref="AH17" si="5">V17</f>
        <v>2173.913043478261</v>
      </c>
      <c r="AI17" s="3"/>
    </row>
    <row r="18" spans="1:35">
      <c r="A18" s="9">
        <v>10</v>
      </c>
      <c r="B18" s="4"/>
      <c r="C18" s="4">
        <v>4</v>
      </c>
      <c r="D18" s="4"/>
      <c r="E18" s="79" t="s">
        <v>101</v>
      </c>
      <c r="F18" s="79"/>
      <c r="G18" s="79"/>
      <c r="H18" s="79"/>
      <c r="I18" s="79"/>
      <c r="J18" s="79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3">
        <f t="shared" si="4"/>
        <v>800</v>
      </c>
      <c r="V18" s="3">
        <f t="shared" si="0"/>
        <v>869.56521739130426</v>
      </c>
      <c r="W18" s="2">
        <v>0.92</v>
      </c>
      <c r="X18" s="2">
        <v>220</v>
      </c>
      <c r="Y18" s="44">
        <f t="shared" si="1"/>
        <v>3.9525691699604737</v>
      </c>
      <c r="Z18" s="8">
        <v>2.5</v>
      </c>
      <c r="AA18" s="8">
        <v>2.5</v>
      </c>
      <c r="AB18" s="8">
        <v>2.5</v>
      </c>
      <c r="AC18" s="2">
        <v>20</v>
      </c>
      <c r="AD18" s="2"/>
      <c r="AE18" s="1" t="s">
        <v>16</v>
      </c>
      <c r="AF18" s="3">
        <f>V18</f>
        <v>869.56521739130426</v>
      </c>
      <c r="AG18" s="3"/>
      <c r="AH18" s="3"/>
      <c r="AI18" s="3"/>
    </row>
    <row r="19" spans="1:35">
      <c r="A19" s="9">
        <v>11</v>
      </c>
      <c r="B19" s="4"/>
      <c r="C19" s="4"/>
      <c r="D19" s="4"/>
      <c r="E19" s="79" t="s">
        <v>103</v>
      </c>
      <c r="F19" s="79"/>
      <c r="G19" s="79"/>
      <c r="H19" s="79"/>
      <c r="I19" s="79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3"/>
      <c r="V19" s="3"/>
      <c r="W19" s="2"/>
      <c r="X19" s="2"/>
      <c r="Y19" s="44"/>
      <c r="Z19" s="8"/>
      <c r="AA19" s="8"/>
      <c r="AB19" s="8"/>
      <c r="AC19" s="2"/>
      <c r="AD19" s="2"/>
      <c r="AE19" s="1"/>
      <c r="AF19" s="3"/>
      <c r="AG19" s="3"/>
      <c r="AH19" s="3"/>
      <c r="AI19" s="3"/>
    </row>
    <row r="20" spans="1:35">
      <c r="A20" s="9">
        <v>12</v>
      </c>
      <c r="B20" s="4"/>
      <c r="C20" s="4"/>
      <c r="D20" s="4"/>
      <c r="E20" s="79" t="s">
        <v>103</v>
      </c>
      <c r="F20" s="79"/>
      <c r="G20" s="79"/>
      <c r="H20" s="79"/>
      <c r="I20" s="79"/>
      <c r="J20" s="79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3"/>
      <c r="V20" s="3"/>
      <c r="W20" s="2"/>
      <c r="X20" s="2"/>
      <c r="Y20" s="44"/>
      <c r="Z20" s="8"/>
      <c r="AA20" s="8"/>
      <c r="AB20" s="8"/>
      <c r="AC20" s="2"/>
      <c r="AD20" s="2"/>
      <c r="AE20" s="1"/>
      <c r="AF20" s="3"/>
      <c r="AG20" s="3"/>
      <c r="AH20" s="3"/>
      <c r="AI20" s="3"/>
    </row>
    <row r="21" spans="1:35">
      <c r="A21" s="9">
        <v>13</v>
      </c>
      <c r="B21" s="4"/>
      <c r="C21" s="4"/>
      <c r="D21" s="4"/>
      <c r="E21" s="79" t="s">
        <v>103</v>
      </c>
      <c r="F21" s="79"/>
      <c r="G21" s="79"/>
      <c r="H21" s="79"/>
      <c r="I21" s="79"/>
      <c r="J21" s="79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"/>
      <c r="V21" s="3"/>
      <c r="W21" s="2"/>
      <c r="X21" s="2"/>
      <c r="Y21" s="44"/>
      <c r="Z21" s="8"/>
      <c r="AA21" s="8"/>
      <c r="AB21" s="8"/>
      <c r="AC21" s="2"/>
      <c r="AD21" s="2"/>
      <c r="AE21" s="1"/>
      <c r="AF21" s="3"/>
      <c r="AG21" s="3"/>
      <c r="AH21" s="3"/>
      <c r="AI21" s="3"/>
    </row>
    <row r="22" spans="1:35">
      <c r="A22" s="102" t="s">
        <v>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  <c r="U22" s="10">
        <f>SUM(U9:U21)</f>
        <v>11568</v>
      </c>
      <c r="V22" s="10">
        <f>SUM(V9:V21)</f>
        <v>12573.91304347826</v>
      </c>
      <c r="W22" s="12">
        <v>0.92</v>
      </c>
      <c r="X22" s="12">
        <v>380</v>
      </c>
      <c r="Y22" s="45">
        <f>V22/(380*SQRT(3))</f>
        <v>19.10408442215558</v>
      </c>
      <c r="Z22" s="10" t="s">
        <v>126</v>
      </c>
      <c r="AA22" s="10">
        <v>6</v>
      </c>
      <c r="AB22" s="10">
        <v>6</v>
      </c>
      <c r="AC22" s="12">
        <v>32</v>
      </c>
      <c r="AD22" s="13"/>
      <c r="AE22" s="12" t="s">
        <v>16</v>
      </c>
      <c r="AF22" s="11">
        <f>SUM(AF9:AF21)</f>
        <v>1704.3478260869565</v>
      </c>
      <c r="AG22" s="11">
        <f>SUM(AG9:AG21)</f>
        <v>2173.913043478261</v>
      </c>
      <c r="AH22" s="11">
        <f>SUM(AH9:AH21)</f>
        <v>2173.913043478261</v>
      </c>
      <c r="AI22" s="11">
        <f>SUM(AI9:AI21)</f>
        <v>6521.7391304347821</v>
      </c>
    </row>
  </sheetData>
  <mergeCells count="33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  <mergeCell ref="A22:T22"/>
    <mergeCell ref="E16:J16"/>
    <mergeCell ref="E18:J18"/>
    <mergeCell ref="E19:J19"/>
    <mergeCell ref="E20:J20"/>
    <mergeCell ref="E21:J21"/>
    <mergeCell ref="E17:J17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2060"/>
  </sheetPr>
  <dimension ref="A1:AI22"/>
  <sheetViews>
    <sheetView zoomScale="85" zoomScaleNormal="85" workbookViewId="0">
      <selection activeCell="AI22" sqref="A1:AI22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75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3">
        <v>32</v>
      </c>
      <c r="C8" s="53">
        <v>200</v>
      </c>
      <c r="D8" s="53" t="s">
        <v>35</v>
      </c>
      <c r="E8" s="90" t="s">
        <v>19</v>
      </c>
      <c r="F8" s="90"/>
      <c r="G8" s="90"/>
      <c r="H8" s="90"/>
      <c r="I8" s="90"/>
      <c r="J8" s="90"/>
      <c r="K8" s="53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24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(C$8*C9)+(B$8*B9)</f>
        <v>768</v>
      </c>
      <c r="V9" s="3">
        <f t="shared" ref="V9:V18" si="0">U9/W9</f>
        <v>834.78260869565213</v>
      </c>
      <c r="W9" s="2">
        <v>0.92</v>
      </c>
      <c r="X9" s="2">
        <v>220</v>
      </c>
      <c r="Y9" s="44">
        <f t="shared" ref="Y9:Y18" si="1">V9/X9</f>
        <v>3.7944664031620552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834.78260869565213</v>
      </c>
      <c r="AG9" s="3"/>
      <c r="AH9" s="3"/>
      <c r="AI9" s="3"/>
    </row>
    <row r="10" spans="1:35">
      <c r="A10" s="9">
        <v>2</v>
      </c>
      <c r="B10" s="4"/>
      <c r="C10" s="4"/>
      <c r="D10" s="4">
        <v>1</v>
      </c>
      <c r="E10" s="79" t="s">
        <v>102</v>
      </c>
      <c r="F10" s="79"/>
      <c r="G10" s="79"/>
      <c r="H10" s="79"/>
      <c r="I10" s="79"/>
      <c r="J10" s="7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">
        <v>1000</v>
      </c>
      <c r="V10" s="3">
        <f t="shared" si="0"/>
        <v>1086.9565217391305</v>
      </c>
      <c r="W10" s="2">
        <v>0.92</v>
      </c>
      <c r="X10" s="2">
        <v>380</v>
      </c>
      <c r="Y10" s="44">
        <f>V10/(380*SQRT(3))</f>
        <v>1.6514595800618588</v>
      </c>
      <c r="Z10" s="65" t="s">
        <v>132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/>
      <c r="AH10" s="3"/>
      <c r="AI10" s="3">
        <f>V10</f>
        <v>1086.9565217391305</v>
      </c>
    </row>
    <row r="11" spans="1:35">
      <c r="A11" s="9">
        <v>3</v>
      </c>
      <c r="B11" s="4"/>
      <c r="C11" s="4"/>
      <c r="D11" s="4">
        <v>1</v>
      </c>
      <c r="E11" s="79" t="s">
        <v>102</v>
      </c>
      <c r="F11" s="79"/>
      <c r="G11" s="79"/>
      <c r="H11" s="79"/>
      <c r="I11" s="79"/>
      <c r="J11" s="79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">
        <v>1000</v>
      </c>
      <c r="V11" s="3">
        <f t="shared" si="0"/>
        <v>1086.9565217391305</v>
      </c>
      <c r="W11" s="2">
        <v>0.92</v>
      </c>
      <c r="X11" s="2">
        <v>380</v>
      </c>
      <c r="Y11" s="44">
        <f t="shared" ref="Y11:Y15" si="2">V11/(380*SQRT(3))</f>
        <v>1.6514595800618588</v>
      </c>
      <c r="Z11" s="65" t="s">
        <v>132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/>
      <c r="AI11" s="3">
        <f t="shared" ref="AI11:AI15" si="3">V11</f>
        <v>1086.9565217391305</v>
      </c>
    </row>
    <row r="12" spans="1:35">
      <c r="A12" s="9">
        <v>4</v>
      </c>
      <c r="B12" s="4"/>
      <c r="C12" s="4"/>
      <c r="D12" s="4">
        <v>1</v>
      </c>
      <c r="E12" s="79" t="s">
        <v>102</v>
      </c>
      <c r="F12" s="79"/>
      <c r="G12" s="79"/>
      <c r="H12" s="79"/>
      <c r="I12" s="79"/>
      <c r="J12" s="79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3">
        <v>1000</v>
      </c>
      <c r="V12" s="3">
        <f t="shared" si="0"/>
        <v>1086.9565217391305</v>
      </c>
      <c r="W12" s="2">
        <v>0.92</v>
      </c>
      <c r="X12" s="2">
        <v>380</v>
      </c>
      <c r="Y12" s="44">
        <f t="shared" si="2"/>
        <v>1.6514595800618588</v>
      </c>
      <c r="Z12" s="65" t="s">
        <v>132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/>
      <c r="AG12" s="3"/>
      <c r="AH12" s="3"/>
      <c r="AI12" s="3">
        <f t="shared" si="3"/>
        <v>1086.9565217391305</v>
      </c>
    </row>
    <row r="13" spans="1:35">
      <c r="A13" s="9">
        <v>5</v>
      </c>
      <c r="B13" s="4"/>
      <c r="C13" s="4"/>
      <c r="D13" s="4">
        <v>1</v>
      </c>
      <c r="E13" s="79" t="s">
        <v>102</v>
      </c>
      <c r="F13" s="79"/>
      <c r="G13" s="79"/>
      <c r="H13" s="79"/>
      <c r="I13" s="79"/>
      <c r="J13" s="7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3">
        <v>1000</v>
      </c>
      <c r="V13" s="3">
        <f t="shared" si="0"/>
        <v>1086.9565217391305</v>
      </c>
      <c r="W13" s="2">
        <v>0.92</v>
      </c>
      <c r="X13" s="2">
        <v>380</v>
      </c>
      <c r="Y13" s="44">
        <f t="shared" si="2"/>
        <v>1.6514595800618588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 t="shared" si="3"/>
        <v>1086.9565217391305</v>
      </c>
    </row>
    <row r="14" spans="1:35">
      <c r="A14" s="9">
        <v>6</v>
      </c>
      <c r="B14" s="4"/>
      <c r="C14" s="4"/>
      <c r="D14" s="4">
        <v>1</v>
      </c>
      <c r="E14" s="79" t="s">
        <v>102</v>
      </c>
      <c r="F14" s="79"/>
      <c r="G14" s="79"/>
      <c r="H14" s="79"/>
      <c r="I14" s="79"/>
      <c r="J14" s="7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3">
        <v>1000</v>
      </c>
      <c r="V14" s="3">
        <f t="shared" si="0"/>
        <v>1086.9565217391305</v>
      </c>
      <c r="W14" s="2">
        <v>0.92</v>
      </c>
      <c r="X14" s="2">
        <v>380</v>
      </c>
      <c r="Y14" s="44">
        <f t="shared" si="2"/>
        <v>1.6514595800618588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 t="shared" si="3"/>
        <v>1086.9565217391305</v>
      </c>
    </row>
    <row r="15" spans="1:35">
      <c r="A15" s="9">
        <v>7</v>
      </c>
      <c r="B15" s="4"/>
      <c r="C15" s="4"/>
      <c r="D15" s="4">
        <v>1</v>
      </c>
      <c r="E15" s="79" t="s">
        <v>102</v>
      </c>
      <c r="F15" s="79"/>
      <c r="G15" s="79"/>
      <c r="H15" s="79"/>
      <c r="I15" s="79"/>
      <c r="J15" s="79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3">
        <v>1000</v>
      </c>
      <c r="V15" s="3">
        <f t="shared" si="0"/>
        <v>1086.9565217391305</v>
      </c>
      <c r="W15" s="2">
        <v>0.92</v>
      </c>
      <c r="X15" s="2">
        <v>380</v>
      </c>
      <c r="Y15" s="44">
        <f t="shared" si="2"/>
        <v>1.6514595800618588</v>
      </c>
      <c r="Z15" s="65" t="s">
        <v>132</v>
      </c>
      <c r="AA15" s="8">
        <v>2.5</v>
      </c>
      <c r="AB15" s="8">
        <v>2.5</v>
      </c>
      <c r="AC15" s="2">
        <v>20</v>
      </c>
      <c r="AD15" s="2"/>
      <c r="AE15" s="1" t="s">
        <v>16</v>
      </c>
      <c r="AF15" s="3"/>
      <c r="AG15" s="3"/>
      <c r="AH15" s="3"/>
      <c r="AI15" s="3">
        <f t="shared" si="3"/>
        <v>1086.9565217391305</v>
      </c>
    </row>
    <row r="16" spans="1:35">
      <c r="A16" s="9">
        <v>8</v>
      </c>
      <c r="B16" s="4"/>
      <c r="C16" s="4">
        <v>10</v>
      </c>
      <c r="D16" s="4"/>
      <c r="E16" s="79" t="s">
        <v>101</v>
      </c>
      <c r="F16" s="79"/>
      <c r="G16" s="79"/>
      <c r="H16" s="79"/>
      <c r="I16" s="79"/>
      <c r="J16" s="79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">
        <f t="shared" ref="U16:U18" si="4">(C$8*C16)+(B$8*B16)</f>
        <v>2000</v>
      </c>
      <c r="V16" s="3">
        <f t="shared" si="0"/>
        <v>2173.913043478261</v>
      </c>
      <c r="W16" s="2">
        <v>0.92</v>
      </c>
      <c r="X16" s="2">
        <v>220</v>
      </c>
      <c r="Y16" s="44">
        <f t="shared" si="1"/>
        <v>9.8814229249011856</v>
      </c>
      <c r="Z16" s="8">
        <v>2.5</v>
      </c>
      <c r="AA16" s="8">
        <v>2.5</v>
      </c>
      <c r="AB16" s="8">
        <v>2.5</v>
      </c>
      <c r="AC16" s="2">
        <v>20</v>
      </c>
      <c r="AD16" s="2"/>
      <c r="AE16" s="1" t="s">
        <v>16</v>
      </c>
      <c r="AF16" s="3"/>
      <c r="AG16" s="3">
        <f>V16</f>
        <v>2173.913043478261</v>
      </c>
      <c r="AH16" s="3"/>
      <c r="AI16" s="3"/>
    </row>
    <row r="17" spans="1:35">
      <c r="A17" s="9">
        <v>9</v>
      </c>
      <c r="B17" s="4"/>
      <c r="C17" s="4">
        <v>10</v>
      </c>
      <c r="D17" s="4"/>
      <c r="E17" s="79" t="s">
        <v>101</v>
      </c>
      <c r="F17" s="79"/>
      <c r="G17" s="79"/>
      <c r="H17" s="79"/>
      <c r="I17" s="79"/>
      <c r="J17" s="79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3">
        <f t="shared" si="4"/>
        <v>2000</v>
      </c>
      <c r="V17" s="3">
        <f t="shared" si="0"/>
        <v>2173.913043478261</v>
      </c>
      <c r="W17" s="2">
        <v>0.92</v>
      </c>
      <c r="X17" s="2">
        <v>220</v>
      </c>
      <c r="Y17" s="44">
        <f t="shared" si="1"/>
        <v>9.8814229249011856</v>
      </c>
      <c r="Z17" s="8">
        <v>2.5</v>
      </c>
      <c r="AA17" s="8">
        <v>2.5</v>
      </c>
      <c r="AB17" s="8">
        <v>2.5</v>
      </c>
      <c r="AC17" s="2">
        <v>20</v>
      </c>
      <c r="AD17" s="2"/>
      <c r="AE17" s="1" t="s">
        <v>16</v>
      </c>
      <c r="AF17" s="3"/>
      <c r="AG17" s="3"/>
      <c r="AH17" s="3">
        <f t="shared" ref="AH17" si="5">V17</f>
        <v>2173.913043478261</v>
      </c>
      <c r="AI17" s="3"/>
    </row>
    <row r="18" spans="1:35">
      <c r="A18" s="9">
        <v>10</v>
      </c>
      <c r="B18" s="4"/>
      <c r="C18" s="4">
        <v>4</v>
      </c>
      <c r="D18" s="4"/>
      <c r="E18" s="79" t="s">
        <v>101</v>
      </c>
      <c r="F18" s="79"/>
      <c r="G18" s="79"/>
      <c r="H18" s="79"/>
      <c r="I18" s="79"/>
      <c r="J18" s="79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3">
        <f t="shared" si="4"/>
        <v>800</v>
      </c>
      <c r="V18" s="3">
        <f t="shared" si="0"/>
        <v>869.56521739130426</v>
      </c>
      <c r="W18" s="2">
        <v>0.92</v>
      </c>
      <c r="X18" s="2">
        <v>220</v>
      </c>
      <c r="Y18" s="44">
        <f t="shared" si="1"/>
        <v>3.9525691699604737</v>
      </c>
      <c r="Z18" s="8">
        <v>2.5</v>
      </c>
      <c r="AA18" s="8">
        <v>2.5</v>
      </c>
      <c r="AB18" s="8">
        <v>2.5</v>
      </c>
      <c r="AC18" s="2">
        <v>20</v>
      </c>
      <c r="AD18" s="2"/>
      <c r="AE18" s="1" t="s">
        <v>16</v>
      </c>
      <c r="AF18" s="3">
        <f>V18</f>
        <v>869.56521739130426</v>
      </c>
      <c r="AG18" s="3"/>
      <c r="AH18" s="3"/>
      <c r="AI18" s="3"/>
    </row>
    <row r="19" spans="1:35">
      <c r="A19" s="9">
        <v>11</v>
      </c>
      <c r="B19" s="4"/>
      <c r="C19" s="4"/>
      <c r="D19" s="4"/>
      <c r="E19" s="79" t="s">
        <v>103</v>
      </c>
      <c r="F19" s="79"/>
      <c r="G19" s="79"/>
      <c r="H19" s="79"/>
      <c r="I19" s="79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3"/>
      <c r="V19" s="3"/>
      <c r="W19" s="2"/>
      <c r="X19" s="2"/>
      <c r="Y19" s="44"/>
      <c r="Z19" s="8"/>
      <c r="AA19" s="8"/>
      <c r="AB19" s="8"/>
      <c r="AC19" s="2"/>
      <c r="AD19" s="2"/>
      <c r="AE19" s="1"/>
      <c r="AF19" s="3"/>
      <c r="AG19" s="3"/>
      <c r="AH19" s="3"/>
      <c r="AI19" s="3"/>
    </row>
    <row r="20" spans="1:35">
      <c r="A20" s="9">
        <v>12</v>
      </c>
      <c r="B20" s="4"/>
      <c r="C20" s="4"/>
      <c r="D20" s="4"/>
      <c r="E20" s="79" t="s">
        <v>103</v>
      </c>
      <c r="F20" s="79"/>
      <c r="G20" s="79"/>
      <c r="H20" s="79"/>
      <c r="I20" s="79"/>
      <c r="J20" s="79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3"/>
      <c r="V20" s="3"/>
      <c r="W20" s="2"/>
      <c r="X20" s="2"/>
      <c r="Y20" s="44"/>
      <c r="Z20" s="8"/>
      <c r="AA20" s="8"/>
      <c r="AB20" s="8"/>
      <c r="AC20" s="2"/>
      <c r="AD20" s="2"/>
      <c r="AE20" s="1"/>
      <c r="AF20" s="3"/>
      <c r="AG20" s="3"/>
      <c r="AH20" s="3"/>
      <c r="AI20" s="3"/>
    </row>
    <row r="21" spans="1:35">
      <c r="A21" s="9">
        <v>13</v>
      </c>
      <c r="B21" s="4"/>
      <c r="C21" s="4"/>
      <c r="D21" s="4"/>
      <c r="E21" s="79" t="s">
        <v>103</v>
      </c>
      <c r="F21" s="79"/>
      <c r="G21" s="79"/>
      <c r="H21" s="79"/>
      <c r="I21" s="79"/>
      <c r="J21" s="79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"/>
      <c r="V21" s="3"/>
      <c r="W21" s="2"/>
      <c r="X21" s="2"/>
      <c r="Y21" s="44"/>
      <c r="Z21" s="8"/>
      <c r="AA21" s="8"/>
      <c r="AB21" s="8"/>
      <c r="AC21" s="2"/>
      <c r="AD21" s="2"/>
      <c r="AE21" s="1"/>
      <c r="AF21" s="3"/>
      <c r="AG21" s="3"/>
      <c r="AH21" s="3"/>
      <c r="AI21" s="3"/>
    </row>
    <row r="22" spans="1:35">
      <c r="A22" s="102" t="s">
        <v>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  <c r="U22" s="10">
        <f>SUM(U9:U21)</f>
        <v>11568</v>
      </c>
      <c r="V22" s="10">
        <f>SUM(V9:V21)</f>
        <v>12573.91304347826</v>
      </c>
      <c r="W22" s="12">
        <v>0.92</v>
      </c>
      <c r="X22" s="12">
        <v>380</v>
      </c>
      <c r="Y22" s="45">
        <f>V22/(380*SQRT(3))</f>
        <v>19.10408442215558</v>
      </c>
      <c r="Z22" s="10" t="s">
        <v>126</v>
      </c>
      <c r="AA22" s="10">
        <v>6</v>
      </c>
      <c r="AB22" s="10">
        <v>6</v>
      </c>
      <c r="AC22" s="12">
        <v>32</v>
      </c>
      <c r="AD22" s="13"/>
      <c r="AE22" s="12" t="s">
        <v>16</v>
      </c>
      <c r="AF22" s="11">
        <f>SUM(AF9:AF21)</f>
        <v>1704.3478260869565</v>
      </c>
      <c r="AG22" s="11">
        <f>SUM(AG9:AG21)</f>
        <v>2173.913043478261</v>
      </c>
      <c r="AH22" s="11">
        <f>SUM(AH9:AH21)</f>
        <v>2173.913043478261</v>
      </c>
      <c r="AI22" s="11">
        <f>SUM(AI9:AI21)</f>
        <v>6521.7391304347821</v>
      </c>
    </row>
  </sheetData>
  <mergeCells count="33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  <mergeCell ref="A22:T22"/>
    <mergeCell ref="E16:J16"/>
    <mergeCell ref="E18:J18"/>
    <mergeCell ref="E19:J19"/>
    <mergeCell ref="E20:J20"/>
    <mergeCell ref="E21:J21"/>
    <mergeCell ref="E17:J17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2060"/>
  </sheetPr>
  <dimension ref="A1:AI20"/>
  <sheetViews>
    <sheetView zoomScale="85" zoomScaleNormal="85" workbookViewId="0">
      <selection activeCell="AI20" sqref="A1:AI20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76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3">
        <v>32</v>
      </c>
      <c r="C8" s="53">
        <v>200</v>
      </c>
      <c r="D8" s="53" t="s">
        <v>35</v>
      </c>
      <c r="E8" s="90" t="s">
        <v>19</v>
      </c>
      <c r="F8" s="90"/>
      <c r="G8" s="90"/>
      <c r="H8" s="90"/>
      <c r="I8" s="90"/>
      <c r="J8" s="90"/>
      <c r="K8" s="53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32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(C$8*C9)+(B$8*B9)</f>
        <v>1024</v>
      </c>
      <c r="V9" s="3">
        <f t="shared" ref="V9:V16" si="0">U9/W9</f>
        <v>1113.0434782608695</v>
      </c>
      <c r="W9" s="2">
        <v>0.92</v>
      </c>
      <c r="X9" s="2">
        <v>220</v>
      </c>
      <c r="Y9" s="44">
        <f t="shared" ref="Y9:Y10" si="1">V9/X9</f>
        <v>5.0592885375494072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1113.0434782608695</v>
      </c>
      <c r="AG9" s="3"/>
      <c r="AH9" s="3"/>
      <c r="AI9" s="3"/>
    </row>
    <row r="10" spans="1:35">
      <c r="A10" s="9">
        <v>2</v>
      </c>
      <c r="B10" s="4"/>
      <c r="C10" s="4">
        <v>6</v>
      </c>
      <c r="D10" s="4"/>
      <c r="E10" s="79" t="s">
        <v>101</v>
      </c>
      <c r="F10" s="79"/>
      <c r="G10" s="79"/>
      <c r="H10" s="79"/>
      <c r="I10" s="79"/>
      <c r="J10" s="7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">
        <f>(C$8*C10)+(B$8*B10)</f>
        <v>1200</v>
      </c>
      <c r="V10" s="3">
        <f t="shared" si="0"/>
        <v>1304.3478260869565</v>
      </c>
      <c r="W10" s="2">
        <v>0.92</v>
      </c>
      <c r="X10" s="2">
        <v>220</v>
      </c>
      <c r="Y10" s="44">
        <f t="shared" si="1"/>
        <v>5.928853754940711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>
        <f>V10</f>
        <v>1304.3478260869565</v>
      </c>
      <c r="AH10" s="3"/>
      <c r="AI10" s="3"/>
    </row>
    <row r="11" spans="1:35">
      <c r="A11" s="9">
        <v>3</v>
      </c>
      <c r="B11" s="4"/>
      <c r="C11" s="4"/>
      <c r="D11" s="4">
        <v>1</v>
      </c>
      <c r="E11" s="79" t="s">
        <v>102</v>
      </c>
      <c r="F11" s="79"/>
      <c r="G11" s="79"/>
      <c r="H11" s="79"/>
      <c r="I11" s="79"/>
      <c r="J11" s="79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">
        <v>2000</v>
      </c>
      <c r="V11" s="3">
        <f t="shared" si="0"/>
        <v>2173.913043478261</v>
      </c>
      <c r="W11" s="2">
        <v>0.92</v>
      </c>
      <c r="X11" s="2">
        <v>380</v>
      </c>
      <c r="Y11" s="44">
        <f>V11/(380*SQRT(3))</f>
        <v>3.3029191601237176</v>
      </c>
      <c r="Z11" s="65" t="s">
        <v>132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/>
      <c r="AI11" s="3">
        <f>V11</f>
        <v>2173.913043478261</v>
      </c>
    </row>
    <row r="12" spans="1:35">
      <c r="A12" s="9">
        <v>4</v>
      </c>
      <c r="B12" s="4"/>
      <c r="C12" s="4"/>
      <c r="D12" s="4">
        <v>1</v>
      </c>
      <c r="E12" s="79" t="s">
        <v>102</v>
      </c>
      <c r="F12" s="79"/>
      <c r="G12" s="79"/>
      <c r="H12" s="79"/>
      <c r="I12" s="79"/>
      <c r="J12" s="79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3">
        <v>10000</v>
      </c>
      <c r="V12" s="3">
        <f t="shared" si="0"/>
        <v>10869.565217391304</v>
      </c>
      <c r="W12" s="2">
        <v>0.92</v>
      </c>
      <c r="X12" s="2">
        <v>380</v>
      </c>
      <c r="Y12" s="44">
        <f t="shared" ref="Y12:Y16" si="2">V12/(380*SQRT(3))</f>
        <v>16.514595800618586</v>
      </c>
      <c r="Z12" s="65" t="s">
        <v>133</v>
      </c>
      <c r="AA12" s="8">
        <v>4</v>
      </c>
      <c r="AB12" s="8">
        <v>4</v>
      </c>
      <c r="AC12" s="2">
        <v>25</v>
      </c>
      <c r="AD12" s="2"/>
      <c r="AE12" s="1" t="s">
        <v>16</v>
      </c>
      <c r="AF12" s="3"/>
      <c r="AG12" s="3"/>
      <c r="AH12" s="3"/>
      <c r="AI12" s="3">
        <f t="shared" ref="AI12:AI16" si="3">V12</f>
        <v>10869.565217391304</v>
      </c>
    </row>
    <row r="13" spans="1:35">
      <c r="A13" s="9">
        <v>5</v>
      </c>
      <c r="B13" s="4"/>
      <c r="C13" s="4"/>
      <c r="D13" s="4">
        <v>1</v>
      </c>
      <c r="E13" s="79" t="s">
        <v>102</v>
      </c>
      <c r="F13" s="79"/>
      <c r="G13" s="79"/>
      <c r="H13" s="79"/>
      <c r="I13" s="79"/>
      <c r="J13" s="7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3">
        <v>3680</v>
      </c>
      <c r="V13" s="3">
        <f t="shared" si="0"/>
        <v>4000</v>
      </c>
      <c r="W13" s="2">
        <v>0.92</v>
      </c>
      <c r="X13" s="2">
        <v>380</v>
      </c>
      <c r="Y13" s="44">
        <f t="shared" si="2"/>
        <v>6.0773712546276402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 t="shared" si="3"/>
        <v>4000</v>
      </c>
    </row>
    <row r="14" spans="1:35">
      <c r="A14" s="9">
        <v>6</v>
      </c>
      <c r="B14" s="4"/>
      <c r="C14" s="4"/>
      <c r="D14" s="4">
        <v>1</v>
      </c>
      <c r="E14" s="79" t="s">
        <v>102</v>
      </c>
      <c r="F14" s="79"/>
      <c r="G14" s="79"/>
      <c r="H14" s="79"/>
      <c r="I14" s="79"/>
      <c r="J14" s="7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3">
        <v>2000</v>
      </c>
      <c r="V14" s="3">
        <f t="shared" si="0"/>
        <v>2173.913043478261</v>
      </c>
      <c r="W14" s="2">
        <v>0.92</v>
      </c>
      <c r="X14" s="2">
        <v>380</v>
      </c>
      <c r="Y14" s="44">
        <f t="shared" si="2"/>
        <v>3.3029191601237176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 t="shared" si="3"/>
        <v>2173.913043478261</v>
      </c>
    </row>
    <row r="15" spans="1:35">
      <c r="A15" s="9">
        <v>7</v>
      </c>
      <c r="B15" s="4"/>
      <c r="C15" s="4"/>
      <c r="D15" s="4">
        <v>1</v>
      </c>
      <c r="E15" s="79" t="s">
        <v>102</v>
      </c>
      <c r="F15" s="79"/>
      <c r="G15" s="79"/>
      <c r="H15" s="79"/>
      <c r="I15" s="79"/>
      <c r="J15" s="79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3">
        <v>1000</v>
      </c>
      <c r="V15" s="3">
        <f t="shared" si="0"/>
        <v>1086.9565217391305</v>
      </c>
      <c r="W15" s="2">
        <v>0.92</v>
      </c>
      <c r="X15" s="2">
        <v>380</v>
      </c>
      <c r="Y15" s="44">
        <f t="shared" si="2"/>
        <v>1.6514595800618588</v>
      </c>
      <c r="Z15" s="65" t="s">
        <v>132</v>
      </c>
      <c r="AA15" s="8">
        <v>2.5</v>
      </c>
      <c r="AB15" s="8">
        <v>2.5</v>
      </c>
      <c r="AC15" s="2">
        <v>20</v>
      </c>
      <c r="AD15" s="2"/>
      <c r="AE15" s="1" t="s">
        <v>16</v>
      </c>
      <c r="AF15" s="3"/>
      <c r="AG15" s="3"/>
      <c r="AH15" s="3"/>
      <c r="AI15" s="3">
        <f t="shared" si="3"/>
        <v>1086.9565217391305</v>
      </c>
    </row>
    <row r="16" spans="1:35">
      <c r="A16" s="9">
        <v>8</v>
      </c>
      <c r="B16" s="4"/>
      <c r="C16" s="4"/>
      <c r="D16" s="4">
        <v>1</v>
      </c>
      <c r="E16" s="79" t="s">
        <v>102</v>
      </c>
      <c r="F16" s="79"/>
      <c r="G16" s="79"/>
      <c r="H16" s="79"/>
      <c r="I16" s="79"/>
      <c r="J16" s="79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">
        <v>1000</v>
      </c>
      <c r="V16" s="3">
        <f t="shared" si="0"/>
        <v>1086.9565217391305</v>
      </c>
      <c r="W16" s="2">
        <v>0.92</v>
      </c>
      <c r="X16" s="2">
        <v>380</v>
      </c>
      <c r="Y16" s="44">
        <f t="shared" si="2"/>
        <v>1.6514595800618588</v>
      </c>
      <c r="Z16" s="65" t="s">
        <v>132</v>
      </c>
      <c r="AA16" s="8">
        <v>2.5</v>
      </c>
      <c r="AB16" s="8">
        <v>2.5</v>
      </c>
      <c r="AC16" s="2">
        <v>20</v>
      </c>
      <c r="AD16" s="2"/>
      <c r="AE16" s="1" t="s">
        <v>16</v>
      </c>
      <c r="AF16" s="3"/>
      <c r="AG16" s="3"/>
      <c r="AH16" s="3"/>
      <c r="AI16" s="3">
        <f t="shared" si="3"/>
        <v>1086.9565217391305</v>
      </c>
    </row>
    <row r="17" spans="1:35">
      <c r="A17" s="9">
        <v>9</v>
      </c>
      <c r="B17" s="4"/>
      <c r="C17" s="4"/>
      <c r="D17" s="4"/>
      <c r="E17" s="79" t="s">
        <v>103</v>
      </c>
      <c r="F17" s="79"/>
      <c r="G17" s="79"/>
      <c r="H17" s="79"/>
      <c r="I17" s="79"/>
      <c r="J17" s="79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3"/>
      <c r="V17" s="3"/>
      <c r="W17" s="2"/>
      <c r="X17" s="2"/>
      <c r="Y17" s="44"/>
      <c r="Z17" s="8"/>
      <c r="AA17" s="8"/>
      <c r="AB17" s="8"/>
      <c r="AC17" s="2"/>
      <c r="AD17" s="2"/>
      <c r="AE17" s="1"/>
      <c r="AF17" s="3"/>
      <c r="AG17" s="3"/>
      <c r="AH17" s="3"/>
      <c r="AI17" s="3"/>
    </row>
    <row r="18" spans="1:35">
      <c r="A18" s="9">
        <v>10</v>
      </c>
      <c r="B18" s="4"/>
      <c r="C18" s="4"/>
      <c r="D18" s="4"/>
      <c r="E18" s="79" t="s">
        <v>103</v>
      </c>
      <c r="F18" s="79"/>
      <c r="G18" s="79"/>
      <c r="H18" s="79"/>
      <c r="I18" s="79"/>
      <c r="J18" s="79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3"/>
      <c r="V18" s="3"/>
      <c r="W18" s="2"/>
      <c r="X18" s="2"/>
      <c r="Y18" s="44"/>
      <c r="Z18" s="8"/>
      <c r="AA18" s="8"/>
      <c r="AB18" s="8"/>
      <c r="AC18" s="2"/>
      <c r="AD18" s="2"/>
      <c r="AE18" s="1"/>
      <c r="AF18" s="3"/>
      <c r="AG18" s="3"/>
      <c r="AH18" s="3"/>
      <c r="AI18" s="3"/>
    </row>
    <row r="19" spans="1:35">
      <c r="A19" s="9">
        <v>11</v>
      </c>
      <c r="B19" s="4"/>
      <c r="C19" s="4"/>
      <c r="D19" s="4"/>
      <c r="E19" s="79" t="s">
        <v>103</v>
      </c>
      <c r="F19" s="79"/>
      <c r="G19" s="79"/>
      <c r="H19" s="79"/>
      <c r="I19" s="79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3"/>
      <c r="V19" s="3"/>
      <c r="W19" s="2"/>
      <c r="X19" s="2"/>
      <c r="Y19" s="44"/>
      <c r="Z19" s="8"/>
      <c r="AA19" s="8"/>
      <c r="AB19" s="8"/>
      <c r="AC19" s="2"/>
      <c r="AD19" s="2"/>
      <c r="AE19" s="1"/>
      <c r="AF19" s="3"/>
      <c r="AG19" s="3"/>
      <c r="AH19" s="3"/>
      <c r="AI19" s="3"/>
    </row>
    <row r="20" spans="1:35">
      <c r="A20" s="102" t="s">
        <v>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4"/>
      <c r="U20" s="10">
        <f>SUM(U9:U19)</f>
        <v>21904</v>
      </c>
      <c r="V20" s="10">
        <f>SUM(V9:V19)</f>
        <v>23808.695652173916</v>
      </c>
      <c r="W20" s="12">
        <v>0.92</v>
      </c>
      <c r="X20" s="12">
        <v>380</v>
      </c>
      <c r="Y20" s="45">
        <f>V20/(380*SQRT(3))</f>
        <v>36.173570641674957</v>
      </c>
      <c r="Z20" s="10" t="s">
        <v>41</v>
      </c>
      <c r="AA20" s="10">
        <v>16</v>
      </c>
      <c r="AB20" s="10">
        <v>16</v>
      </c>
      <c r="AC20" s="12">
        <v>60</v>
      </c>
      <c r="AD20" s="13"/>
      <c r="AE20" s="12" t="s">
        <v>16</v>
      </c>
      <c r="AF20" s="11">
        <f>SUM(AF9:AF19)</f>
        <v>1113.0434782608695</v>
      </c>
      <c r="AG20" s="11">
        <f>SUM(AG9:AG19)</f>
        <v>1304.3478260869565</v>
      </c>
      <c r="AH20" s="11">
        <f>SUM(AH9:AH19)</f>
        <v>0</v>
      </c>
      <c r="AI20" s="11">
        <f>SUM(AI9:AI19)</f>
        <v>21391.304347826088</v>
      </c>
    </row>
  </sheetData>
  <mergeCells count="31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  <mergeCell ref="E16:J16"/>
    <mergeCell ref="E18:J18"/>
    <mergeCell ref="E19:J19"/>
    <mergeCell ref="E17:J17"/>
    <mergeCell ref="A20:T2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5"/>
  <sheetViews>
    <sheetView zoomScale="85" zoomScaleNormal="85" workbookViewId="0">
      <selection activeCell="AH15" sqref="A1:AH15"/>
    </sheetView>
  </sheetViews>
  <sheetFormatPr defaultRowHeight="12.75"/>
  <cols>
    <col min="1" max="1" width="5.85546875" customWidth="1"/>
    <col min="2" max="2" width="11.42578125" customWidth="1"/>
    <col min="3" max="3" width="10.710937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2.425781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3">
        <v>32</v>
      </c>
      <c r="C8" s="53">
        <v>200</v>
      </c>
      <c r="D8" s="90" t="s">
        <v>19</v>
      </c>
      <c r="E8" s="90"/>
      <c r="F8" s="90"/>
      <c r="G8" s="90"/>
      <c r="H8" s="90"/>
      <c r="I8" s="90"/>
      <c r="J8" s="53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16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512</v>
      </c>
      <c r="U9" s="3">
        <f t="shared" ref="U9:U11" si="0">T9/V9</f>
        <v>556.52173913043475</v>
      </c>
      <c r="V9" s="2">
        <v>0.92</v>
      </c>
      <c r="W9" s="2">
        <v>220</v>
      </c>
      <c r="X9" s="44">
        <f t="shared" ref="X9:X11" si="1">U9/W9</f>
        <v>2.5296442687747036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556.52173913043475</v>
      </c>
      <c r="AF9" s="3"/>
      <c r="AG9" s="3"/>
      <c r="AH9" s="3"/>
    </row>
    <row r="10" spans="1:34">
      <c r="A10" s="9">
        <v>2</v>
      </c>
      <c r="B10" s="4"/>
      <c r="C10" s="4">
        <v>5</v>
      </c>
      <c r="D10" s="79" t="s">
        <v>118</v>
      </c>
      <c r="E10" s="79"/>
      <c r="F10" s="79"/>
      <c r="G10" s="79"/>
      <c r="H10" s="79"/>
      <c r="I10" s="7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3">
        <f t="shared" ref="T10:T11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1086.9565217391305</v>
      </c>
      <c r="AG10" s="3"/>
      <c r="AH10" s="3"/>
    </row>
    <row r="11" spans="1:34">
      <c r="A11" s="9">
        <v>3</v>
      </c>
      <c r="B11" s="4"/>
      <c r="C11" s="4">
        <v>5</v>
      </c>
      <c r="D11" s="79" t="s">
        <v>118</v>
      </c>
      <c r="E11" s="79"/>
      <c r="F11" s="79"/>
      <c r="G11" s="79"/>
      <c r="H11" s="79"/>
      <c r="I11" s="7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">
        <f t="shared" si="2"/>
        <v>1000</v>
      </c>
      <c r="U11" s="3">
        <f t="shared" si="0"/>
        <v>1086.9565217391305</v>
      </c>
      <c r="V11" s="2">
        <v>0.92</v>
      </c>
      <c r="W11" s="2">
        <v>220</v>
      </c>
      <c r="X11" s="44">
        <f t="shared" si="1"/>
        <v>4.9407114624505928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1086.9565217391305</v>
      </c>
      <c r="AH11" s="3"/>
    </row>
    <row r="12" spans="1:34">
      <c r="A12" s="9">
        <v>4</v>
      </c>
      <c r="B12" s="4"/>
      <c r="C12" s="4"/>
      <c r="D12" s="79" t="s">
        <v>103</v>
      </c>
      <c r="E12" s="79"/>
      <c r="F12" s="79"/>
      <c r="G12" s="79"/>
      <c r="H12" s="79"/>
      <c r="I12" s="7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"/>
      <c r="U12" s="3"/>
      <c r="V12" s="2"/>
      <c r="W12" s="2"/>
      <c r="X12" s="44"/>
      <c r="Y12" s="8"/>
      <c r="Z12" s="8"/>
      <c r="AA12" s="8"/>
      <c r="AB12" s="2"/>
      <c r="AC12" s="2"/>
      <c r="AD12" s="1"/>
      <c r="AE12" s="3"/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82" t="s">
        <v>5</v>
      </c>
      <c r="B15" s="82"/>
      <c r="C15" s="51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10">
        <f>SUM(T9:T14)</f>
        <v>2512</v>
      </c>
      <c r="U15" s="10">
        <f>SUM(U9:U14)</f>
        <v>2730.434782608696</v>
      </c>
      <c r="V15" s="12">
        <v>0.92</v>
      </c>
      <c r="W15" s="12">
        <v>380</v>
      </c>
      <c r="X15" s="45">
        <f>U15/(380*SQRT(3))</f>
        <v>4.1484664651153897</v>
      </c>
      <c r="Y15" s="10" t="s">
        <v>126</v>
      </c>
      <c r="Z15" s="10">
        <v>6</v>
      </c>
      <c r="AA15" s="10">
        <v>6</v>
      </c>
      <c r="AB15" s="12">
        <v>32</v>
      </c>
      <c r="AC15" s="13"/>
      <c r="AD15" s="12" t="s">
        <v>16</v>
      </c>
      <c r="AE15" s="11">
        <f>SUM(AE9:AE14)</f>
        <v>556.52173913043475</v>
      </c>
      <c r="AF15" s="11">
        <f>SUM(AF9:AF14)</f>
        <v>1086.9565217391305</v>
      </c>
      <c r="AG15" s="11">
        <f>SUM(AG9:AG14)</f>
        <v>1086.9565217391305</v>
      </c>
      <c r="AH15" s="11">
        <f>SUM(AH9:AH14)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C4:AC8"/>
    <mergeCell ref="Z4:Z8"/>
    <mergeCell ref="AA4:AA8"/>
    <mergeCell ref="D14:I14"/>
    <mergeCell ref="A15:B15"/>
    <mergeCell ref="D15:S15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285156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2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78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3">
        <v>32</v>
      </c>
      <c r="C8" s="53">
        <v>200</v>
      </c>
      <c r="D8" s="90" t="s">
        <v>19</v>
      </c>
      <c r="E8" s="90"/>
      <c r="F8" s="90"/>
      <c r="G8" s="90"/>
      <c r="H8" s="90"/>
      <c r="I8" s="90"/>
      <c r="J8" s="53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20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640</v>
      </c>
      <c r="U9" s="3">
        <f t="shared" ref="U9:U13" si="0">T9/V9</f>
        <v>695.6521739130435</v>
      </c>
      <c r="V9" s="2">
        <v>0.92</v>
      </c>
      <c r="W9" s="2">
        <v>220</v>
      </c>
      <c r="X9" s="44">
        <f t="shared" ref="X9:X13" si="1">U9/W9</f>
        <v>3.1620553359683794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695.6521739130435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146</v>
      </c>
      <c r="E10" s="79"/>
      <c r="F10" s="79"/>
      <c r="G10" s="79"/>
      <c r="H10" s="79"/>
      <c r="I10" s="7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3">
        <f t="shared" ref="T10:T13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146</v>
      </c>
      <c r="E11" s="79"/>
      <c r="F11" s="79"/>
      <c r="G11" s="79"/>
      <c r="H11" s="79"/>
      <c r="I11" s="7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146</v>
      </c>
      <c r="E12" s="79"/>
      <c r="F12" s="79"/>
      <c r="G12" s="79"/>
      <c r="H12" s="79"/>
      <c r="I12" s="7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>
        <v>10</v>
      </c>
      <c r="D13" s="79" t="s">
        <v>146</v>
      </c>
      <c r="E13" s="79"/>
      <c r="F13" s="79"/>
      <c r="G13" s="79"/>
      <c r="H13" s="79"/>
      <c r="I13" s="7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3">
        <f t="shared" si="2"/>
        <v>2000</v>
      </c>
      <c r="U13" s="3">
        <f t="shared" si="0"/>
        <v>2173.913043478261</v>
      </c>
      <c r="V13" s="2">
        <v>0.92</v>
      </c>
      <c r="W13" s="2">
        <v>220</v>
      </c>
      <c r="X13" s="44">
        <f t="shared" si="1"/>
        <v>9.8814229249011856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2173.913043478261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102" t="s">
        <v>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10">
        <f>SUM(T9:T16)</f>
        <v>7440</v>
      </c>
      <c r="U17" s="10">
        <f>SUM(U9:U16)</f>
        <v>8086.9565217391309</v>
      </c>
      <c r="V17" s="12">
        <v>0.92</v>
      </c>
      <c r="W17" s="12">
        <v>380</v>
      </c>
      <c r="X17" s="45">
        <f>U17/(380*SQRT(3))</f>
        <v>12.28685927566023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2869.5652173913045</v>
      </c>
      <c r="AF17" s="11">
        <f>SUM(AF9:AF16)</f>
        <v>3043.478260869565</v>
      </c>
      <c r="AG17" s="11">
        <f>SUM(AG9:AG16)</f>
        <v>2173.913043478261</v>
      </c>
      <c r="AH17" s="11">
        <f>SUM(AH9:AH16)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D16:I16"/>
    <mergeCell ref="A17:S17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2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3">
        <v>32</v>
      </c>
      <c r="C8" s="53">
        <v>200</v>
      </c>
      <c r="D8" s="90" t="s">
        <v>19</v>
      </c>
      <c r="E8" s="90"/>
      <c r="F8" s="90"/>
      <c r="G8" s="90"/>
      <c r="H8" s="90"/>
      <c r="I8" s="90"/>
      <c r="J8" s="53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20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640</v>
      </c>
      <c r="U9" s="3">
        <f t="shared" ref="U9:U13" si="0">T9/V9</f>
        <v>695.6521739130435</v>
      </c>
      <c r="V9" s="2">
        <v>0.92</v>
      </c>
      <c r="W9" s="2">
        <v>220</v>
      </c>
      <c r="X9" s="44">
        <f t="shared" ref="X9:X13" si="1">U9/W9</f>
        <v>3.1620553359683794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695.6521739130435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3">
        <f t="shared" ref="T10:T13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>
        <v>10</v>
      </c>
      <c r="D13" s="79" t="s">
        <v>101</v>
      </c>
      <c r="E13" s="79"/>
      <c r="F13" s="79"/>
      <c r="G13" s="79"/>
      <c r="H13" s="79"/>
      <c r="I13" s="7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3">
        <f t="shared" si="2"/>
        <v>2000</v>
      </c>
      <c r="U13" s="3">
        <f t="shared" si="0"/>
        <v>2173.913043478261</v>
      </c>
      <c r="V13" s="2">
        <v>0.92</v>
      </c>
      <c r="W13" s="2">
        <v>220</v>
      </c>
      <c r="X13" s="44">
        <f t="shared" si="1"/>
        <v>9.8814229249011856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2173.913043478261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1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7440</v>
      </c>
      <c r="U17" s="10">
        <f>SUM(U9:U16)</f>
        <v>8086.9565217391309</v>
      </c>
      <c r="V17" s="12">
        <v>0.92</v>
      </c>
      <c r="W17" s="12">
        <v>380</v>
      </c>
      <c r="X17" s="45">
        <f>U17/(380*SQRT(3))</f>
        <v>12.28685927566023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2869.5652173913045</v>
      </c>
      <c r="AF17" s="11">
        <f>SUM(AF9:AF16)</f>
        <v>3043.478260869565</v>
      </c>
      <c r="AG17" s="11">
        <f>SUM(AG9:AG16)</f>
        <v>2173.913043478261</v>
      </c>
      <c r="AH17" s="11">
        <f>SUM(AH9:AH16)</f>
        <v>0</v>
      </c>
    </row>
  </sheetData>
  <mergeCells count="29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D16:I16"/>
    <mergeCell ref="A17:B17"/>
    <mergeCell ref="D17:S17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2.285156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3">
        <v>32</v>
      </c>
      <c r="C8" s="53">
        <v>200</v>
      </c>
      <c r="D8" s="90" t="s">
        <v>19</v>
      </c>
      <c r="E8" s="90"/>
      <c r="F8" s="90"/>
      <c r="G8" s="90"/>
      <c r="H8" s="90"/>
      <c r="I8" s="90"/>
      <c r="J8" s="53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2" si="0">T9/V9</f>
        <v>626.08695652173913</v>
      </c>
      <c r="V9" s="2">
        <v>0.92</v>
      </c>
      <c r="W9" s="2">
        <v>220</v>
      </c>
      <c r="X9" s="44">
        <f t="shared" ref="X9:X12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/>
      <c r="AF9" s="3">
        <f>U9</f>
        <v>626.08695652173913</v>
      </c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3">
        <f t="shared" ref="T10:T12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869.56521739130426</v>
      </c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2173.913043478261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5376</v>
      </c>
      <c r="U16" s="10">
        <f>SUM(U9:U15)</f>
        <v>5843.4782608695659</v>
      </c>
      <c r="V16" s="12">
        <v>0.92</v>
      </c>
      <c r="W16" s="12">
        <v>380</v>
      </c>
      <c r="X16" s="45">
        <f>U16/(380*SQRT(3))</f>
        <v>8.8782467024125538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2173.913043478261</v>
      </c>
      <c r="AF16" s="11">
        <f>SUM(AF9:AF15)</f>
        <v>1495.6521739130435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1"/>
  <sheetViews>
    <sheetView zoomScale="85" zoomScaleNormal="85" workbookViewId="0">
      <selection activeCell="AL31" sqref="A1:AL31"/>
    </sheetView>
  </sheetViews>
  <sheetFormatPr defaultRowHeight="12.75"/>
  <cols>
    <col min="1" max="1" width="5.85546875" customWidth="1"/>
    <col min="2" max="3" width="6" customWidth="1"/>
    <col min="4" max="4" width="5.42578125" customWidth="1"/>
    <col min="5" max="5" width="5.28515625" customWidth="1"/>
    <col min="6" max="6" width="8.28515625" customWidth="1"/>
    <col min="7" max="7" width="8.42578125" customWidth="1"/>
    <col min="8" max="8" width="9.140625" customWidth="1"/>
    <col min="9" max="9" width="7" customWidth="1"/>
    <col min="10" max="10" width="5.140625" customWidth="1"/>
    <col min="11" max="11" width="1.42578125" customWidth="1"/>
    <col min="12" max="12" width="7" customWidth="1"/>
    <col min="13" max="13" width="6" customWidth="1"/>
    <col min="14" max="23" width="9.140625" hidden="1" customWidth="1"/>
    <col min="24" max="24" width="15.7109375" bestFit="1" customWidth="1"/>
    <col min="25" max="25" width="15.85546875" customWidth="1"/>
  </cols>
  <sheetData>
    <row r="1" spans="1:38">
      <c r="A1" s="91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</row>
    <row r="2" spans="1:38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</row>
    <row r="3" spans="1:38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</row>
    <row r="4" spans="1:38" ht="12.75" customHeight="1">
      <c r="A4" s="93" t="s">
        <v>1</v>
      </c>
      <c r="B4" s="84" t="s">
        <v>22</v>
      </c>
      <c r="C4" s="85"/>
      <c r="D4" s="85"/>
      <c r="E4" s="85"/>
      <c r="F4" s="84" t="s">
        <v>21</v>
      </c>
      <c r="G4" s="99"/>
      <c r="H4" s="95" t="s">
        <v>18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 t="s">
        <v>0</v>
      </c>
      <c r="Y4" s="95" t="s">
        <v>2</v>
      </c>
      <c r="Z4" s="96" t="s">
        <v>3</v>
      </c>
      <c r="AA4" s="81" t="s">
        <v>17</v>
      </c>
      <c r="AB4" s="81" t="s">
        <v>15</v>
      </c>
      <c r="AC4" s="81" t="s">
        <v>4</v>
      </c>
      <c r="AD4" s="81" t="s">
        <v>6</v>
      </c>
      <c r="AE4" s="81" t="s">
        <v>7</v>
      </c>
      <c r="AF4" s="81" t="s">
        <v>8</v>
      </c>
      <c r="AG4" s="81" t="s">
        <v>20</v>
      </c>
      <c r="AH4" s="81" t="s">
        <v>9</v>
      </c>
      <c r="AI4" s="95" t="s">
        <v>10</v>
      </c>
      <c r="AJ4" s="95"/>
      <c r="AK4" s="95"/>
      <c r="AL4" s="95"/>
    </row>
    <row r="5" spans="1:38" ht="12.75" customHeight="1">
      <c r="A5" s="94"/>
      <c r="B5" s="86"/>
      <c r="C5" s="87"/>
      <c r="D5" s="87"/>
      <c r="E5" s="87"/>
      <c r="F5" s="86"/>
      <c r="G5" s="100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7"/>
      <c r="AA5" s="81"/>
      <c r="AB5" s="81"/>
      <c r="AC5" s="81"/>
      <c r="AD5" s="81"/>
      <c r="AE5" s="81"/>
      <c r="AF5" s="81"/>
      <c r="AG5" s="81"/>
      <c r="AH5" s="81"/>
      <c r="AI5" s="95"/>
      <c r="AJ5" s="95"/>
      <c r="AK5" s="95"/>
      <c r="AL5" s="95"/>
    </row>
    <row r="6" spans="1:38" ht="12.75" customHeight="1">
      <c r="A6" s="94"/>
      <c r="B6" s="86"/>
      <c r="C6" s="87"/>
      <c r="D6" s="87"/>
      <c r="E6" s="87"/>
      <c r="F6" s="86"/>
      <c r="G6" s="100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7"/>
      <c r="AA6" s="81"/>
      <c r="AB6" s="81"/>
      <c r="AC6" s="81"/>
      <c r="AD6" s="81"/>
      <c r="AE6" s="81"/>
      <c r="AF6" s="81"/>
      <c r="AG6" s="81"/>
      <c r="AH6" s="81"/>
      <c r="AI6" s="95"/>
      <c r="AJ6" s="95"/>
      <c r="AK6" s="95"/>
      <c r="AL6" s="95"/>
    </row>
    <row r="7" spans="1:38" ht="37.5" customHeight="1">
      <c r="A7" s="94"/>
      <c r="B7" s="88"/>
      <c r="C7" s="89"/>
      <c r="D7" s="89"/>
      <c r="E7" s="89"/>
      <c r="F7" s="88"/>
      <c r="G7" s="101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7"/>
      <c r="AA7" s="81"/>
      <c r="AB7" s="81"/>
      <c r="AC7" s="81"/>
      <c r="AD7" s="81"/>
      <c r="AE7" s="81"/>
      <c r="AF7" s="81"/>
      <c r="AG7" s="81"/>
      <c r="AH7" s="81"/>
      <c r="AI7" s="95"/>
      <c r="AJ7" s="95"/>
      <c r="AK7" s="95"/>
      <c r="AL7" s="95"/>
    </row>
    <row r="8" spans="1:38">
      <c r="A8" s="7"/>
      <c r="B8" s="41">
        <v>8</v>
      </c>
      <c r="C8" s="14">
        <v>16</v>
      </c>
      <c r="D8" s="14">
        <v>32</v>
      </c>
      <c r="E8" s="14">
        <v>60</v>
      </c>
      <c r="F8" s="14">
        <v>100</v>
      </c>
      <c r="G8" s="61">
        <v>200</v>
      </c>
      <c r="H8" s="90" t="s">
        <v>19</v>
      </c>
      <c r="I8" s="90"/>
      <c r="J8" s="90"/>
      <c r="K8" s="90"/>
      <c r="L8" s="90"/>
      <c r="M8" s="90"/>
      <c r="N8" s="14">
        <v>20</v>
      </c>
      <c r="O8" s="6">
        <v>40</v>
      </c>
      <c r="P8" s="6">
        <v>60</v>
      </c>
      <c r="Q8" s="6">
        <v>64</v>
      </c>
      <c r="R8" s="6">
        <v>32</v>
      </c>
      <c r="S8" s="6">
        <v>64</v>
      </c>
      <c r="T8" s="6">
        <v>80</v>
      </c>
      <c r="U8" s="6">
        <v>160</v>
      </c>
      <c r="V8" s="6">
        <v>26</v>
      </c>
      <c r="W8" s="6">
        <v>52</v>
      </c>
      <c r="X8" s="95"/>
      <c r="Y8" s="95"/>
      <c r="Z8" s="98"/>
      <c r="AA8" s="81"/>
      <c r="AB8" s="81"/>
      <c r="AC8" s="81"/>
      <c r="AD8" s="81"/>
      <c r="AE8" s="81"/>
      <c r="AF8" s="81"/>
      <c r="AG8" s="81"/>
      <c r="AH8" s="81"/>
      <c r="AI8" s="5" t="s">
        <v>11</v>
      </c>
      <c r="AJ8" s="5" t="s">
        <v>12</v>
      </c>
      <c r="AK8" s="5" t="s">
        <v>13</v>
      </c>
      <c r="AL8" s="5" t="s">
        <v>14</v>
      </c>
    </row>
    <row r="9" spans="1:38">
      <c r="A9" s="9">
        <v>1</v>
      </c>
      <c r="B9" s="4"/>
      <c r="C9" s="4"/>
      <c r="D9" s="4">
        <v>36</v>
      </c>
      <c r="E9" s="4">
        <v>3</v>
      </c>
      <c r="F9" s="4"/>
      <c r="G9" s="4"/>
      <c r="H9" s="79" t="s">
        <v>48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4">
        <f>(C9*C$8)+(E$8*E9)+(D$8*D9)+(F$8*F9)+(B$8*B9)+(G$8*G9)</f>
        <v>1332</v>
      </c>
      <c r="Y9" s="3">
        <f t="shared" ref="Y9" si="0">X9/Z9</f>
        <v>1447.8260869565217</v>
      </c>
      <c r="Z9" s="2">
        <v>0.92</v>
      </c>
      <c r="AA9" s="2">
        <v>220</v>
      </c>
      <c r="AB9" s="44">
        <f t="shared" ref="AB9" si="1">Y9/AA9</f>
        <v>6.5810276679841895</v>
      </c>
      <c r="AC9" s="46">
        <v>2.5</v>
      </c>
      <c r="AD9" s="8">
        <v>2.5</v>
      </c>
      <c r="AE9" s="8">
        <v>2.5</v>
      </c>
      <c r="AF9" s="2">
        <v>20</v>
      </c>
      <c r="AG9" s="2"/>
      <c r="AH9" s="1" t="s">
        <v>16</v>
      </c>
      <c r="AI9" s="3">
        <f>Y9</f>
        <v>1447.8260869565217</v>
      </c>
      <c r="AJ9" s="3"/>
      <c r="AK9" s="3"/>
      <c r="AL9" s="3"/>
    </row>
    <row r="10" spans="1:38">
      <c r="A10" s="9">
        <v>2</v>
      </c>
      <c r="B10" s="4"/>
      <c r="C10" s="4">
        <v>12</v>
      </c>
      <c r="D10" s="4"/>
      <c r="E10" s="4">
        <v>4</v>
      </c>
      <c r="F10" s="4"/>
      <c r="G10" s="4"/>
      <c r="H10" s="79" t="s">
        <v>49</v>
      </c>
      <c r="I10" s="79"/>
      <c r="J10" s="79"/>
      <c r="K10" s="79"/>
      <c r="L10" s="79"/>
      <c r="M10" s="7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4">
        <f t="shared" ref="X10:X15" si="2">(C10*C$8)+(E$8*E10)+(D$8*D10)+(F$8*F10)+(B$8*B10)+(G$8*G10)</f>
        <v>432</v>
      </c>
      <c r="Y10" s="3">
        <f t="shared" ref="Y10:Y15" si="3">X10/Z10</f>
        <v>469.56521739130432</v>
      </c>
      <c r="Z10" s="2">
        <v>0.92</v>
      </c>
      <c r="AA10" s="2">
        <v>220</v>
      </c>
      <c r="AB10" s="44">
        <f t="shared" ref="AB10:AB15" si="4">Y10/AA10</f>
        <v>2.1343873517786558</v>
      </c>
      <c r="AC10" s="46">
        <v>2.5</v>
      </c>
      <c r="AD10" s="8">
        <v>2.5</v>
      </c>
      <c r="AE10" s="8">
        <v>2.5</v>
      </c>
      <c r="AF10" s="2">
        <v>20</v>
      </c>
      <c r="AG10" s="2"/>
      <c r="AH10" s="1" t="s">
        <v>16</v>
      </c>
      <c r="AI10" s="3"/>
      <c r="AJ10" s="3">
        <f>Y10</f>
        <v>469.56521739130432</v>
      </c>
      <c r="AK10" s="3"/>
      <c r="AL10" s="3"/>
    </row>
    <row r="11" spans="1:38">
      <c r="A11" s="9">
        <v>3</v>
      </c>
      <c r="B11" s="4">
        <v>9</v>
      </c>
      <c r="C11" s="4"/>
      <c r="D11" s="4"/>
      <c r="E11" s="4"/>
      <c r="F11" s="4"/>
      <c r="G11" s="4"/>
      <c r="H11" s="79" t="s">
        <v>39</v>
      </c>
      <c r="I11" s="79"/>
      <c r="J11" s="79"/>
      <c r="K11" s="79"/>
      <c r="L11" s="79"/>
      <c r="M11" s="7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4">
        <f t="shared" si="2"/>
        <v>72</v>
      </c>
      <c r="Y11" s="3">
        <f t="shared" si="3"/>
        <v>78.260869565217391</v>
      </c>
      <c r="Z11" s="2">
        <v>0.92</v>
      </c>
      <c r="AA11" s="2">
        <v>220</v>
      </c>
      <c r="AB11" s="44">
        <f t="shared" si="4"/>
        <v>0.35573122529644269</v>
      </c>
      <c r="AC11" s="46">
        <v>2.5</v>
      </c>
      <c r="AD11" s="8">
        <v>2.5</v>
      </c>
      <c r="AE11" s="8">
        <v>2.5</v>
      </c>
      <c r="AF11" s="2">
        <v>16</v>
      </c>
      <c r="AG11" s="2"/>
      <c r="AH11" s="1" t="s">
        <v>16</v>
      </c>
      <c r="AI11" s="3"/>
      <c r="AJ11" s="3"/>
      <c r="AK11" s="3">
        <f>Y11</f>
        <v>78.260869565217391</v>
      </c>
      <c r="AL11" s="3"/>
    </row>
    <row r="12" spans="1:38">
      <c r="A12" s="9">
        <v>4</v>
      </c>
      <c r="B12" s="4"/>
      <c r="C12" s="4"/>
      <c r="D12" s="4"/>
      <c r="E12" s="4"/>
      <c r="F12" s="4">
        <v>7</v>
      </c>
      <c r="G12" s="4"/>
      <c r="H12" s="79" t="s">
        <v>112</v>
      </c>
      <c r="I12" s="79"/>
      <c r="J12" s="79"/>
      <c r="K12" s="79"/>
      <c r="L12" s="79"/>
      <c r="M12" s="79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4">
        <f t="shared" si="2"/>
        <v>700</v>
      </c>
      <c r="Y12" s="3">
        <f t="shared" si="3"/>
        <v>760.86956521739125</v>
      </c>
      <c r="Z12" s="2">
        <v>0.92</v>
      </c>
      <c r="AA12" s="2">
        <v>220</v>
      </c>
      <c r="AB12" s="44">
        <f t="shared" si="4"/>
        <v>3.4584980237154146</v>
      </c>
      <c r="AC12" s="46">
        <v>2.5</v>
      </c>
      <c r="AD12" s="8">
        <v>2.5</v>
      </c>
      <c r="AE12" s="8">
        <v>2.5</v>
      </c>
      <c r="AF12" s="2">
        <v>20</v>
      </c>
      <c r="AG12" s="2">
        <v>25</v>
      </c>
      <c r="AH12" s="1" t="s">
        <v>16</v>
      </c>
      <c r="AI12" s="3">
        <f t="shared" ref="AI12" si="5">Y12</f>
        <v>760.86956521739125</v>
      </c>
      <c r="AJ12" s="3"/>
      <c r="AK12" s="3"/>
      <c r="AL12" s="3"/>
    </row>
    <row r="13" spans="1:38">
      <c r="A13" s="9">
        <v>5</v>
      </c>
      <c r="B13" s="4"/>
      <c r="C13" s="4"/>
      <c r="D13" s="4"/>
      <c r="E13" s="4"/>
      <c r="F13" s="4">
        <v>10</v>
      </c>
      <c r="G13" s="4"/>
      <c r="H13" s="79" t="s">
        <v>113</v>
      </c>
      <c r="I13" s="79"/>
      <c r="J13" s="79"/>
      <c r="K13" s="79"/>
      <c r="L13" s="79"/>
      <c r="M13" s="79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4">
        <f t="shared" si="2"/>
        <v>1000</v>
      </c>
      <c r="Y13" s="3">
        <f t="shared" si="3"/>
        <v>1086.9565217391305</v>
      </c>
      <c r="Z13" s="2">
        <v>0.92</v>
      </c>
      <c r="AA13" s="2">
        <v>220</v>
      </c>
      <c r="AB13" s="44">
        <f t="shared" si="4"/>
        <v>4.9407114624505928</v>
      </c>
      <c r="AC13" s="46">
        <v>2.5</v>
      </c>
      <c r="AD13" s="8">
        <v>2.5</v>
      </c>
      <c r="AE13" s="8">
        <v>2.5</v>
      </c>
      <c r="AF13" s="2">
        <v>20</v>
      </c>
      <c r="AG13" s="2">
        <v>25</v>
      </c>
      <c r="AH13" s="1" t="s">
        <v>16</v>
      </c>
      <c r="AI13" s="3"/>
      <c r="AJ13" s="3">
        <f t="shared" ref="AJ13" si="6">Y13</f>
        <v>1086.9565217391305</v>
      </c>
      <c r="AK13" s="3"/>
      <c r="AL13" s="3"/>
    </row>
    <row r="14" spans="1:38">
      <c r="A14" s="9">
        <v>6</v>
      </c>
      <c r="B14" s="4"/>
      <c r="C14" s="4"/>
      <c r="D14" s="4"/>
      <c r="E14" s="4"/>
      <c r="F14" s="4">
        <v>3</v>
      </c>
      <c r="G14" s="4"/>
      <c r="H14" s="79" t="s">
        <v>114</v>
      </c>
      <c r="I14" s="79"/>
      <c r="J14" s="79"/>
      <c r="K14" s="79"/>
      <c r="L14" s="79"/>
      <c r="M14" s="79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4">
        <f t="shared" si="2"/>
        <v>300</v>
      </c>
      <c r="Y14" s="3">
        <f t="shared" si="3"/>
        <v>326.08695652173913</v>
      </c>
      <c r="Z14" s="2">
        <v>0.92</v>
      </c>
      <c r="AA14" s="2">
        <v>220</v>
      </c>
      <c r="AB14" s="44">
        <f t="shared" si="4"/>
        <v>1.4822134387351777</v>
      </c>
      <c r="AC14" s="46">
        <v>2.5</v>
      </c>
      <c r="AD14" s="8">
        <v>2.5</v>
      </c>
      <c r="AE14" s="8">
        <v>2.5</v>
      </c>
      <c r="AF14" s="2">
        <v>20</v>
      </c>
      <c r="AG14" s="2"/>
      <c r="AH14" s="1" t="s">
        <v>16</v>
      </c>
      <c r="AI14" s="3"/>
      <c r="AJ14" s="3"/>
      <c r="AK14" s="3">
        <f t="shared" ref="AK14" si="7">Y14</f>
        <v>326.08695652173913</v>
      </c>
      <c r="AL14" s="3"/>
    </row>
    <row r="15" spans="1:38">
      <c r="A15" s="9">
        <v>7</v>
      </c>
      <c r="B15" s="4"/>
      <c r="C15" s="4"/>
      <c r="D15" s="4"/>
      <c r="E15" s="4"/>
      <c r="F15" s="4"/>
      <c r="G15" s="4">
        <v>4</v>
      </c>
      <c r="H15" s="79" t="s">
        <v>115</v>
      </c>
      <c r="I15" s="79"/>
      <c r="J15" s="79"/>
      <c r="K15" s="79"/>
      <c r="L15" s="79"/>
      <c r="M15" s="7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4">
        <f t="shared" si="2"/>
        <v>800</v>
      </c>
      <c r="Y15" s="3">
        <f t="shared" si="3"/>
        <v>869.56521739130426</v>
      </c>
      <c r="Z15" s="2">
        <v>0.92</v>
      </c>
      <c r="AA15" s="2">
        <v>220</v>
      </c>
      <c r="AB15" s="44">
        <f t="shared" si="4"/>
        <v>3.9525691699604737</v>
      </c>
      <c r="AC15" s="46">
        <v>2.5</v>
      </c>
      <c r="AD15" s="8">
        <v>2.5</v>
      </c>
      <c r="AE15" s="8">
        <v>2.5</v>
      </c>
      <c r="AF15" s="2">
        <v>20</v>
      </c>
      <c r="AG15" s="2"/>
      <c r="AH15" s="1" t="s">
        <v>16</v>
      </c>
      <c r="AI15" s="3">
        <f t="shared" ref="AI15" si="8">Y15</f>
        <v>869.56521739130426</v>
      </c>
      <c r="AJ15" s="3"/>
      <c r="AK15" s="3"/>
      <c r="AL15" s="3"/>
    </row>
    <row r="16" spans="1:38">
      <c r="A16" s="9">
        <v>8</v>
      </c>
      <c r="B16" s="4"/>
      <c r="C16" s="4"/>
      <c r="D16" s="4"/>
      <c r="E16" s="4"/>
      <c r="F16" s="4"/>
      <c r="G16" s="4"/>
      <c r="H16" s="79" t="s">
        <v>136</v>
      </c>
      <c r="I16" s="79"/>
      <c r="J16" s="79"/>
      <c r="K16" s="79"/>
      <c r="L16" s="79"/>
      <c r="M16" s="79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4">
        <f>'QFLB1-T'!V27</f>
        <v>138256</v>
      </c>
      <c r="Y16" s="3">
        <f>'QFLB1-T'!W27</f>
        <v>150278.26086956522</v>
      </c>
      <c r="Z16" s="63">
        <f>'QFLB1-T'!X27</f>
        <v>0.92</v>
      </c>
      <c r="AA16" s="64">
        <f>'QFLB1-T'!Y27</f>
        <v>380</v>
      </c>
      <c r="AB16" s="44">
        <f>'QFLB1-T'!Z27</f>
        <v>228.32419570103235</v>
      </c>
      <c r="AC16" s="46" t="str">
        <f>'QFLB1-T'!AA27</f>
        <v>3x185,0</v>
      </c>
      <c r="AD16" s="8">
        <f>'QFLB1-T'!AB27</f>
        <v>185</v>
      </c>
      <c r="AE16" s="8">
        <f>'QFLB1-T'!AC27</f>
        <v>95</v>
      </c>
      <c r="AF16" s="64">
        <f>'QFLB1-T'!AD27</f>
        <v>250</v>
      </c>
      <c r="AG16" s="2"/>
      <c r="AH16" s="1" t="s">
        <v>16</v>
      </c>
      <c r="AI16" s="3"/>
      <c r="AJ16" s="3"/>
      <c r="AK16" s="3"/>
      <c r="AL16" s="3">
        <f t="shared" ref="AL16:AL26" si="9">Y16</f>
        <v>150278.26086956522</v>
      </c>
    </row>
    <row r="17" spans="1:38">
      <c r="A17" s="9">
        <v>9</v>
      </c>
      <c r="B17" s="4"/>
      <c r="C17" s="4"/>
      <c r="D17" s="4"/>
      <c r="E17" s="4"/>
      <c r="F17" s="4"/>
      <c r="G17" s="4"/>
      <c r="H17" s="79" t="s">
        <v>137</v>
      </c>
      <c r="I17" s="79"/>
      <c r="J17" s="79"/>
      <c r="K17" s="79"/>
      <c r="L17" s="79"/>
      <c r="M17" s="7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4">
        <f>'QFLB2-T'!W38</f>
        <v>73476</v>
      </c>
      <c r="Y17" s="3">
        <f>'QFLB2-T'!X38</f>
        <v>79865.217391304337</v>
      </c>
      <c r="Z17" s="63">
        <f>'QFLB2-T'!Y38</f>
        <v>0.92</v>
      </c>
      <c r="AA17" s="64">
        <f>'QFLB2-T'!Z38</f>
        <v>380</v>
      </c>
      <c r="AB17" s="44">
        <f>'QFLB2-T'!AA38</f>
        <v>121.34264410462512</v>
      </c>
      <c r="AC17" s="46" t="str">
        <f>'QFLB2-T'!AB38</f>
        <v>3x70,0</v>
      </c>
      <c r="AD17" s="8">
        <f>'QFLB2-T'!AC38</f>
        <v>70</v>
      </c>
      <c r="AE17" s="8">
        <f>'QFLB2-T'!AD38</f>
        <v>35</v>
      </c>
      <c r="AF17" s="64">
        <f>'QFLB2-T'!AE38</f>
        <v>125</v>
      </c>
      <c r="AG17" s="2"/>
      <c r="AH17" s="1" t="s">
        <v>16</v>
      </c>
      <c r="AI17" s="3"/>
      <c r="AJ17" s="3"/>
      <c r="AK17" s="3"/>
      <c r="AL17" s="3">
        <f t="shared" si="9"/>
        <v>79865.217391304337</v>
      </c>
    </row>
    <row r="18" spans="1:38">
      <c r="A18" s="9">
        <v>10</v>
      </c>
      <c r="B18" s="4"/>
      <c r="C18" s="4"/>
      <c r="D18" s="4"/>
      <c r="E18" s="4"/>
      <c r="F18" s="4"/>
      <c r="G18" s="4"/>
      <c r="H18" s="79" t="s">
        <v>138</v>
      </c>
      <c r="I18" s="79"/>
      <c r="J18" s="79"/>
      <c r="K18" s="79"/>
      <c r="L18" s="79"/>
      <c r="M18" s="79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4">
        <f>'QFLB3-T'!U15</f>
        <v>2404</v>
      </c>
      <c r="Y18" s="3">
        <f>'QFLB3-T'!V15</f>
        <v>2613.0434782608695</v>
      </c>
      <c r="Z18" s="63">
        <f>'QFLB3-T'!W15</f>
        <v>0.92</v>
      </c>
      <c r="AA18" s="64">
        <f>'QFLB3-T'!X15</f>
        <v>380</v>
      </c>
      <c r="AB18" s="44">
        <f>'QFLB3-T'!Y15</f>
        <v>3.9701088304687082</v>
      </c>
      <c r="AC18" s="46" t="str">
        <f>'QFLB3-T'!Z15</f>
        <v>3x6,0</v>
      </c>
      <c r="AD18" s="8">
        <f>'QFLB3-T'!AA15</f>
        <v>6</v>
      </c>
      <c r="AE18" s="8">
        <f>'QFLB3-T'!AB15</f>
        <v>6</v>
      </c>
      <c r="AF18" s="64">
        <f>'QFLB3-T'!AC15</f>
        <v>32</v>
      </c>
      <c r="AG18" s="2"/>
      <c r="AH18" s="1" t="s">
        <v>16</v>
      </c>
      <c r="AI18" s="3"/>
      <c r="AJ18" s="3"/>
      <c r="AK18" s="3"/>
      <c r="AL18" s="3">
        <f t="shared" si="9"/>
        <v>2613.0434782608695</v>
      </c>
    </row>
    <row r="19" spans="1:38">
      <c r="A19" s="9">
        <v>11</v>
      </c>
      <c r="B19" s="4"/>
      <c r="C19" s="4"/>
      <c r="D19" s="4"/>
      <c r="E19" s="4"/>
      <c r="F19" s="4"/>
      <c r="G19" s="4"/>
      <c r="H19" s="79" t="s">
        <v>139</v>
      </c>
      <c r="I19" s="79"/>
      <c r="J19" s="79"/>
      <c r="K19" s="79"/>
      <c r="L19" s="79"/>
      <c r="M19" s="7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4">
        <f>'QFLB4-T'!U18</f>
        <v>6004</v>
      </c>
      <c r="Y19" s="3">
        <f>'QFLB4-T'!V18</f>
        <v>6526.0869565217381</v>
      </c>
      <c r="Z19" s="63">
        <f>'QFLB4-T'!W18</f>
        <v>0.92</v>
      </c>
      <c r="AA19" s="64">
        <f>'QFLB4-T'!X18</f>
        <v>380</v>
      </c>
      <c r="AB19" s="44">
        <f>'QFLB4-T'!Y18</f>
        <v>9.9153633186913979</v>
      </c>
      <c r="AC19" s="46" t="str">
        <f>'QFLB4-T'!Z18</f>
        <v>3x6,0</v>
      </c>
      <c r="AD19" s="8">
        <f>'QFLB4-T'!AA18</f>
        <v>6</v>
      </c>
      <c r="AE19" s="8">
        <f>'QFLB4-T'!AB18</f>
        <v>6</v>
      </c>
      <c r="AF19" s="64">
        <f>'QFLB4-T'!AC18</f>
        <v>32</v>
      </c>
      <c r="AG19" s="2"/>
      <c r="AH19" s="1" t="s">
        <v>16</v>
      </c>
      <c r="AI19" s="3"/>
      <c r="AJ19" s="3"/>
      <c r="AK19" s="3"/>
      <c r="AL19" s="3">
        <f t="shared" si="9"/>
        <v>6526.0869565217381</v>
      </c>
    </row>
    <row r="20" spans="1:38">
      <c r="A20" s="9">
        <v>12</v>
      </c>
      <c r="B20" s="4"/>
      <c r="C20" s="4"/>
      <c r="D20" s="4"/>
      <c r="E20" s="4"/>
      <c r="F20" s="4"/>
      <c r="G20" s="4"/>
      <c r="H20" s="79" t="s">
        <v>140</v>
      </c>
      <c r="I20" s="79"/>
      <c r="J20" s="79"/>
      <c r="K20" s="79"/>
      <c r="L20" s="79"/>
      <c r="M20" s="7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4">
        <f>'QFLB5-T'!U17</f>
        <v>5132</v>
      </c>
      <c r="Y20" s="3">
        <f>'QFLB5-T'!V17</f>
        <v>5578.260869565217</v>
      </c>
      <c r="Z20" s="63">
        <f>'QFLB5-T'!W17</f>
        <v>0.92</v>
      </c>
      <c r="AA20" s="64">
        <f>'QFLB5-T'!X17</f>
        <v>380</v>
      </c>
      <c r="AB20" s="44">
        <f>'QFLB5-T'!Y17</f>
        <v>8.4752905648774579</v>
      </c>
      <c r="AC20" s="46" t="str">
        <f>'QFLB5-T'!Z17</f>
        <v>3x6,0</v>
      </c>
      <c r="AD20" s="8">
        <f>'QFLB5-T'!AA17</f>
        <v>6</v>
      </c>
      <c r="AE20" s="8">
        <f>'QFLB5-T'!AB17</f>
        <v>6</v>
      </c>
      <c r="AF20" s="64">
        <f>'QFLB5-T'!AC17</f>
        <v>32</v>
      </c>
      <c r="AG20" s="2"/>
      <c r="AH20" s="1" t="s">
        <v>16</v>
      </c>
      <c r="AI20" s="3"/>
      <c r="AJ20" s="3"/>
      <c r="AK20" s="3"/>
      <c r="AL20" s="3">
        <f t="shared" si="9"/>
        <v>5578.260869565217</v>
      </c>
    </row>
    <row r="21" spans="1:38">
      <c r="A21" s="9">
        <v>13</v>
      </c>
      <c r="B21" s="4"/>
      <c r="C21" s="4"/>
      <c r="D21" s="4"/>
      <c r="E21" s="4"/>
      <c r="F21" s="4"/>
      <c r="G21" s="4"/>
      <c r="H21" s="79" t="s">
        <v>141</v>
      </c>
      <c r="I21" s="79"/>
      <c r="J21" s="79"/>
      <c r="K21" s="79"/>
      <c r="L21" s="79"/>
      <c r="M21" s="7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4">
        <f>'QFLB6-T'!T16</f>
        <v>3512</v>
      </c>
      <c r="Y21" s="3">
        <f>'QFLB6-T'!U16</f>
        <v>3817.391304347826</v>
      </c>
      <c r="Z21" s="63">
        <f>'QFLB6-T'!V16</f>
        <v>0.92</v>
      </c>
      <c r="AA21" s="64">
        <f>'QFLB6-T'!W16</f>
        <v>380</v>
      </c>
      <c r="AB21" s="44">
        <f>'QFLB6-T'!X16</f>
        <v>5.7999260451772479</v>
      </c>
      <c r="AC21" s="46" t="str">
        <f>'QFLB6-T'!Y16</f>
        <v>3x6,0</v>
      </c>
      <c r="AD21" s="8">
        <f>'QFLB6-T'!Z16</f>
        <v>6</v>
      </c>
      <c r="AE21" s="8">
        <f>'QFLB6-T'!AA16</f>
        <v>6</v>
      </c>
      <c r="AF21" s="64">
        <f>'QFLB6-T'!AB16</f>
        <v>32</v>
      </c>
      <c r="AG21" s="2"/>
      <c r="AH21" s="1" t="s">
        <v>16</v>
      </c>
      <c r="AI21" s="3"/>
      <c r="AJ21" s="3"/>
      <c r="AK21" s="3"/>
      <c r="AL21" s="3">
        <f t="shared" si="9"/>
        <v>3817.391304347826</v>
      </c>
    </row>
    <row r="22" spans="1:38">
      <c r="A22" s="9">
        <v>14</v>
      </c>
      <c r="B22" s="4"/>
      <c r="C22" s="4"/>
      <c r="D22" s="4"/>
      <c r="E22" s="4"/>
      <c r="F22" s="4"/>
      <c r="G22" s="4"/>
      <c r="H22" s="79" t="s">
        <v>142</v>
      </c>
      <c r="I22" s="79"/>
      <c r="J22" s="79"/>
      <c r="K22" s="79"/>
      <c r="L22" s="79"/>
      <c r="M22" s="7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4">
        <f>'QFLB7-T'!T15</f>
        <v>2440</v>
      </c>
      <c r="Y22" s="3">
        <f>'QFLB7-T'!U15</f>
        <v>2652.1739130434785</v>
      </c>
      <c r="Z22" s="63">
        <f>'QFLB7-T'!V15</f>
        <v>0.92</v>
      </c>
      <c r="AA22" s="64">
        <f>'QFLB7-T'!W15</f>
        <v>380</v>
      </c>
      <c r="AB22" s="44">
        <f>'QFLB7-T'!X15</f>
        <v>4.0295613753509354</v>
      </c>
      <c r="AC22" s="46" t="str">
        <f>'QFLB7-T'!Y15</f>
        <v>3x6,0</v>
      </c>
      <c r="AD22" s="8">
        <f>'QFLB7-T'!Z15</f>
        <v>6</v>
      </c>
      <c r="AE22" s="8">
        <f>'QFLB7-T'!AA15</f>
        <v>6</v>
      </c>
      <c r="AF22" s="64">
        <f>'QFLB7-T'!AB15</f>
        <v>32</v>
      </c>
      <c r="AG22" s="2"/>
      <c r="AH22" s="1" t="s">
        <v>16</v>
      </c>
      <c r="AI22" s="3"/>
      <c r="AJ22" s="3"/>
      <c r="AK22" s="3"/>
      <c r="AL22" s="3">
        <f t="shared" si="9"/>
        <v>2652.1739130434785</v>
      </c>
    </row>
    <row r="23" spans="1:38">
      <c r="A23" s="9">
        <v>15</v>
      </c>
      <c r="B23" s="4"/>
      <c r="C23" s="4"/>
      <c r="D23" s="4"/>
      <c r="E23" s="4"/>
      <c r="F23" s="4"/>
      <c r="G23" s="4"/>
      <c r="H23" s="79" t="s">
        <v>143</v>
      </c>
      <c r="I23" s="79"/>
      <c r="J23" s="79"/>
      <c r="K23" s="79"/>
      <c r="L23" s="79"/>
      <c r="M23" s="79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4">
        <f>'QFLB8-T'!T15</f>
        <v>2768</v>
      </c>
      <c r="Y23" s="3">
        <f>'QFLB8-T'!U15</f>
        <v>3008.695652173913</v>
      </c>
      <c r="Z23" s="63">
        <f>'QFLB8-T'!V15</f>
        <v>0.92</v>
      </c>
      <c r="AA23" s="64">
        <f>'QFLB8-T'!W15</f>
        <v>380</v>
      </c>
      <c r="AB23" s="44">
        <f>'QFLB8-T'!X15</f>
        <v>4.5712401176112252</v>
      </c>
      <c r="AC23" s="46" t="str">
        <f>'QFLB8-T'!Y15</f>
        <v>3x6,0</v>
      </c>
      <c r="AD23" s="8">
        <f>'QFLB8-T'!Z15</f>
        <v>6</v>
      </c>
      <c r="AE23" s="8">
        <f>'QFLB8-T'!AA15</f>
        <v>6</v>
      </c>
      <c r="AF23" s="64">
        <f>'QFLB8-T'!AB15</f>
        <v>32</v>
      </c>
      <c r="AG23" s="2"/>
      <c r="AH23" s="1" t="s">
        <v>16</v>
      </c>
      <c r="AI23" s="3"/>
      <c r="AJ23" s="3"/>
      <c r="AK23" s="3"/>
      <c r="AL23" s="3">
        <f t="shared" si="9"/>
        <v>3008.695652173913</v>
      </c>
    </row>
    <row r="24" spans="1:38">
      <c r="A24" s="9">
        <v>16</v>
      </c>
      <c r="B24" s="4"/>
      <c r="C24" s="4"/>
      <c r="D24" s="4"/>
      <c r="E24" s="4"/>
      <c r="F24" s="4"/>
      <c r="G24" s="4"/>
      <c r="H24" s="79" t="s">
        <v>144</v>
      </c>
      <c r="I24" s="79"/>
      <c r="J24" s="79"/>
      <c r="K24" s="79"/>
      <c r="L24" s="79"/>
      <c r="M24" s="7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3">
        <f>'QDFB-1'!W34</f>
        <v>122930</v>
      </c>
      <c r="Y24" s="3">
        <f>'QDFB-1'!X34</f>
        <v>133619.5652173913</v>
      </c>
      <c r="Z24" s="63">
        <f>'QDFB-1'!Y34</f>
        <v>0.92</v>
      </c>
      <c r="AA24" s="64">
        <f>'QDFB-1'!Z34</f>
        <v>380</v>
      </c>
      <c r="AB24" s="44">
        <f>'QDFB-1'!AA34</f>
        <v>202.45388669301713</v>
      </c>
      <c r="AC24" s="8" t="str">
        <f>'QDFB-1'!AB34</f>
        <v>3x70,0</v>
      </c>
      <c r="AD24" s="8">
        <f>'QDFB-1'!AC34</f>
        <v>70</v>
      </c>
      <c r="AE24" s="8">
        <f>'QDFB-1'!AD34</f>
        <v>35</v>
      </c>
      <c r="AF24" s="64">
        <f>'QDFB-1'!AE34</f>
        <v>175</v>
      </c>
      <c r="AG24" s="2"/>
      <c r="AH24" s="1" t="s">
        <v>16</v>
      </c>
      <c r="AI24" s="3"/>
      <c r="AJ24" s="3"/>
      <c r="AK24" s="3"/>
      <c r="AL24" s="3">
        <f t="shared" si="9"/>
        <v>133619.5652173913</v>
      </c>
    </row>
    <row r="25" spans="1:38">
      <c r="A25" s="9">
        <v>17</v>
      </c>
      <c r="B25" s="4"/>
      <c r="C25" s="4"/>
      <c r="D25" s="4"/>
      <c r="E25" s="4"/>
      <c r="F25" s="4"/>
      <c r="G25" s="4"/>
      <c r="H25" s="79" t="s">
        <v>145</v>
      </c>
      <c r="I25" s="79"/>
      <c r="J25" s="79"/>
      <c r="K25" s="79"/>
      <c r="L25" s="79"/>
      <c r="M25" s="79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3">
        <f>'QDFB-2'!Y39</f>
        <v>116740</v>
      </c>
      <c r="Y25" s="3">
        <f>'QDFB-2'!Z39</f>
        <v>126891.30434782608</v>
      </c>
      <c r="Z25" s="63">
        <f>'QDFB-2'!AA39</f>
        <v>0.92</v>
      </c>
      <c r="AA25" s="64">
        <f>'QDFB-2'!AB39</f>
        <v>380</v>
      </c>
      <c r="AB25" s="44">
        <f>'QDFB-2'!AC39</f>
        <v>192.25955204216072</v>
      </c>
      <c r="AC25" s="8" t="str">
        <f>'QDFB-2'!AD39</f>
        <v>3x70,0</v>
      </c>
      <c r="AD25" s="8">
        <f>'QDFB-2'!AE39</f>
        <v>70</v>
      </c>
      <c r="AE25" s="8">
        <f>'QDFB-2'!AF39</f>
        <v>35</v>
      </c>
      <c r="AF25" s="64">
        <f>'QDFB-2'!AG39</f>
        <v>175</v>
      </c>
      <c r="AG25" s="2"/>
      <c r="AH25" s="1" t="s">
        <v>16</v>
      </c>
      <c r="AI25" s="3"/>
      <c r="AJ25" s="3"/>
      <c r="AK25" s="3"/>
      <c r="AL25" s="3">
        <f t="shared" si="9"/>
        <v>126891.30434782608</v>
      </c>
    </row>
    <row r="26" spans="1:38">
      <c r="A26" s="9">
        <v>18</v>
      </c>
      <c r="B26" s="4"/>
      <c r="C26" s="4"/>
      <c r="D26" s="4"/>
      <c r="E26" s="4"/>
      <c r="F26" s="4"/>
      <c r="G26" s="4"/>
      <c r="H26" s="79" t="s">
        <v>181</v>
      </c>
      <c r="I26" s="79"/>
      <c r="J26" s="79"/>
      <c r="K26" s="79"/>
      <c r="L26" s="79"/>
      <c r="M26" s="79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">
        <v>75000</v>
      </c>
      <c r="Y26" s="3">
        <f t="shared" ref="Y26" si="10">X26/Z26</f>
        <v>81521.739130434784</v>
      </c>
      <c r="Z26" s="2">
        <v>0.92</v>
      </c>
      <c r="AA26" s="2">
        <v>380</v>
      </c>
      <c r="AB26" s="44">
        <f>Y26/(380*SQRT(3))</f>
        <v>123.85946850463941</v>
      </c>
      <c r="AC26" s="46" t="s">
        <v>134</v>
      </c>
      <c r="AD26" s="8">
        <v>70</v>
      </c>
      <c r="AE26" s="8">
        <v>35</v>
      </c>
      <c r="AF26" s="2">
        <v>125</v>
      </c>
      <c r="AG26" s="2"/>
      <c r="AH26" s="1" t="s">
        <v>16</v>
      </c>
      <c r="AI26" s="3"/>
      <c r="AJ26" s="3"/>
      <c r="AK26" s="3"/>
      <c r="AL26" s="3">
        <f t="shared" si="9"/>
        <v>81521.739130434784</v>
      </c>
    </row>
    <row r="27" spans="1:38">
      <c r="A27" s="9">
        <v>19</v>
      </c>
      <c r="B27" s="4"/>
      <c r="C27" s="4"/>
      <c r="D27" s="4"/>
      <c r="E27" s="4"/>
      <c r="F27" s="4"/>
      <c r="G27" s="4"/>
      <c r="H27" s="79" t="s">
        <v>103</v>
      </c>
      <c r="I27" s="79"/>
      <c r="J27" s="79"/>
      <c r="K27" s="79"/>
      <c r="L27" s="79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3"/>
      <c r="Y27" s="3"/>
      <c r="Z27" s="2"/>
      <c r="AA27" s="2"/>
      <c r="AB27" s="44"/>
      <c r="AC27" s="8"/>
      <c r="AD27" s="8"/>
      <c r="AE27" s="8"/>
      <c r="AF27" s="2"/>
      <c r="AG27" s="2"/>
      <c r="AH27" s="1"/>
      <c r="AI27" s="3"/>
      <c r="AJ27" s="3"/>
      <c r="AK27" s="3"/>
      <c r="AL27" s="3"/>
    </row>
    <row r="28" spans="1:38">
      <c r="A28" s="9">
        <v>20</v>
      </c>
      <c r="B28" s="4"/>
      <c r="C28" s="4"/>
      <c r="D28" s="4"/>
      <c r="E28" s="4"/>
      <c r="F28" s="4"/>
      <c r="G28" s="4"/>
      <c r="H28" s="79" t="s">
        <v>103</v>
      </c>
      <c r="I28" s="79"/>
      <c r="J28" s="79"/>
      <c r="K28" s="79"/>
      <c r="L28" s="79"/>
      <c r="M28" s="79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3"/>
      <c r="Y28" s="3"/>
      <c r="Z28" s="2"/>
      <c r="AA28" s="2"/>
      <c r="AB28" s="44"/>
      <c r="AC28" s="8"/>
      <c r="AD28" s="8"/>
      <c r="AE28" s="8"/>
      <c r="AF28" s="2"/>
      <c r="AG28" s="2"/>
      <c r="AH28" s="1"/>
      <c r="AI28" s="3"/>
      <c r="AJ28" s="3"/>
      <c r="AK28" s="3"/>
      <c r="AL28" s="3"/>
    </row>
    <row r="29" spans="1:38">
      <c r="A29" s="9">
        <v>21</v>
      </c>
      <c r="B29" s="4"/>
      <c r="C29" s="4"/>
      <c r="D29" s="4"/>
      <c r="E29" s="4"/>
      <c r="F29" s="4"/>
      <c r="G29" s="4"/>
      <c r="H29" s="79" t="s">
        <v>103</v>
      </c>
      <c r="I29" s="79"/>
      <c r="J29" s="79"/>
      <c r="K29" s="79"/>
      <c r="L29" s="79"/>
      <c r="M29" s="79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3"/>
      <c r="Y29" s="3"/>
      <c r="Z29" s="2"/>
      <c r="AA29" s="2"/>
      <c r="AB29" s="44"/>
      <c r="AC29" s="8"/>
      <c r="AD29" s="8"/>
      <c r="AE29" s="8"/>
      <c r="AF29" s="2"/>
      <c r="AG29" s="2"/>
      <c r="AH29" s="1"/>
      <c r="AI29" s="3"/>
      <c r="AJ29" s="3"/>
      <c r="AK29" s="3"/>
      <c r="AL29" s="3"/>
    </row>
    <row r="30" spans="1:38">
      <c r="A30" s="82" t="s">
        <v>5</v>
      </c>
      <c r="B30" s="82"/>
      <c r="C30" s="82"/>
      <c r="D30" s="82"/>
      <c r="E30" s="82"/>
      <c r="F30" s="16"/>
      <c r="G30" s="62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10">
        <f>SUM(X9:X29)</f>
        <v>553298</v>
      </c>
      <c r="Y30" s="10">
        <f>SUM(Y9:Y29)</f>
        <v>601410.86956521741</v>
      </c>
      <c r="Z30" s="12">
        <v>0.92</v>
      </c>
      <c r="AA30" s="12">
        <v>380</v>
      </c>
      <c r="AB30" s="45">
        <f>Y30/660</f>
        <v>911.22859025032938</v>
      </c>
      <c r="AC30" s="10" t="s">
        <v>43</v>
      </c>
      <c r="AD30" s="10" t="s">
        <v>44</v>
      </c>
      <c r="AE30" s="10" t="s">
        <v>45</v>
      </c>
      <c r="AF30" s="12">
        <v>500</v>
      </c>
      <c r="AG30" s="13"/>
      <c r="AH30" s="12" t="s">
        <v>16</v>
      </c>
      <c r="AI30" s="11">
        <f>SUM(AI9:AI29)</f>
        <v>3078.260869565217</v>
      </c>
      <c r="AJ30" s="11">
        <f>SUM(AJ9:AJ29)</f>
        <v>1556.5217391304348</v>
      </c>
      <c r="AK30" s="11">
        <f>SUM(AK9:AK29)</f>
        <v>404.3478260869565</v>
      </c>
      <c r="AL30" s="11">
        <f>SUM(AL9:AL29)</f>
        <v>596371.73913043481</v>
      </c>
    </row>
    <row r="31" spans="1:38">
      <c r="A31" s="80" t="s">
        <v>42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</sheetData>
  <mergeCells count="43">
    <mergeCell ref="H27:M27"/>
    <mergeCell ref="H10:M10"/>
    <mergeCell ref="H11:M11"/>
    <mergeCell ref="H12:M12"/>
    <mergeCell ref="H9:W9"/>
    <mergeCell ref="H17:M17"/>
    <mergeCell ref="F4:G7"/>
    <mergeCell ref="H24:M24"/>
    <mergeCell ref="H25:M25"/>
    <mergeCell ref="H16:M16"/>
    <mergeCell ref="H15:M15"/>
    <mergeCell ref="B4:E7"/>
    <mergeCell ref="AC4:AC8"/>
    <mergeCell ref="H8:M8"/>
    <mergeCell ref="A1:AL2"/>
    <mergeCell ref="A3:AL3"/>
    <mergeCell ref="A4:A7"/>
    <mergeCell ref="H4:W7"/>
    <mergeCell ref="X4:X8"/>
    <mergeCell ref="Y4:Y8"/>
    <mergeCell ref="Z4:Z8"/>
    <mergeCell ref="AG4:AG8"/>
    <mergeCell ref="AH4:AH8"/>
    <mergeCell ref="AI4:AL7"/>
    <mergeCell ref="AE4:AE8"/>
    <mergeCell ref="AF4:AF8"/>
    <mergeCell ref="AD4:AD8"/>
    <mergeCell ref="H28:M28"/>
    <mergeCell ref="A31:M31"/>
    <mergeCell ref="AA4:AA8"/>
    <mergeCell ref="AB4:AB8"/>
    <mergeCell ref="A30:E30"/>
    <mergeCell ref="H30:W30"/>
    <mergeCell ref="H13:M13"/>
    <mergeCell ref="H14:M14"/>
    <mergeCell ref="H19:M19"/>
    <mergeCell ref="H29:M29"/>
    <mergeCell ref="H23:M23"/>
    <mergeCell ref="H26:M26"/>
    <mergeCell ref="H22:M22"/>
    <mergeCell ref="H20:M20"/>
    <mergeCell ref="H21:M21"/>
    <mergeCell ref="H18:M1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7109375" customWidth="1"/>
    <col min="4" max="4" width="9.140625" customWidth="1"/>
    <col min="5" max="5" width="7" customWidth="1"/>
    <col min="6" max="6" width="3.5703125" customWidth="1"/>
    <col min="7" max="8" width="1.42578125" customWidth="1"/>
    <col min="9" max="9" width="2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81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3">
        <v>32</v>
      </c>
      <c r="C8" s="53">
        <v>200</v>
      </c>
      <c r="D8" s="90" t="s">
        <v>19</v>
      </c>
      <c r="E8" s="90"/>
      <c r="F8" s="90"/>
      <c r="G8" s="90"/>
      <c r="H8" s="90"/>
      <c r="I8" s="90"/>
      <c r="J8" s="53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2" si="0">T9/V9</f>
        <v>626.08695652173913</v>
      </c>
      <c r="V9" s="2">
        <v>0.92</v>
      </c>
      <c r="W9" s="2">
        <v>220</v>
      </c>
      <c r="X9" s="44">
        <f t="shared" ref="X9:X12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4</v>
      </c>
      <c r="D10" s="79" t="s">
        <v>101</v>
      </c>
      <c r="E10" s="79"/>
      <c r="F10" s="79"/>
      <c r="G10" s="79"/>
      <c r="H10" s="79"/>
      <c r="I10" s="7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3">
        <f t="shared" ref="T10:T12" si="2">(C$8*C10)+(B$8*B10)</f>
        <v>800</v>
      </c>
      <c r="U10" s="3">
        <f t="shared" si="0"/>
        <v>869.56521739130426</v>
      </c>
      <c r="V10" s="2">
        <v>0.92</v>
      </c>
      <c r="W10" s="2">
        <v>220</v>
      </c>
      <c r="X10" s="44">
        <f t="shared" si="1"/>
        <v>3.9525691699604737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>
        <f>U10</f>
        <v>869.56521739130426</v>
      </c>
      <c r="AF10" s="3"/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2173.913043478261</v>
      </c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/>
      <c r="AF12" s="3">
        <f>U12</f>
        <v>2173.913043478261</v>
      </c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5376</v>
      </c>
      <c r="U16" s="10">
        <f>SUM(U9:U15)</f>
        <v>5843.4782608695659</v>
      </c>
      <c r="V16" s="12">
        <v>0.92</v>
      </c>
      <c r="W16" s="12">
        <v>380</v>
      </c>
      <c r="X16" s="45">
        <f>U16/(380*SQRT(3))</f>
        <v>8.8782467024125538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1495.6521739130435</v>
      </c>
      <c r="AF16" s="11">
        <f>SUM(AF9:AF15)</f>
        <v>2173.913043478261</v>
      </c>
      <c r="AG16" s="11">
        <f>SUM(AG9:AG15)</f>
        <v>2173.913043478261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2060"/>
  </sheetPr>
  <dimension ref="A1:AI22"/>
  <sheetViews>
    <sheetView zoomScale="85" zoomScaleNormal="85" workbookViewId="0">
      <selection activeCell="AI22" sqref="A1:AI22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82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3">
        <v>32</v>
      </c>
      <c r="C8" s="53">
        <v>200</v>
      </c>
      <c r="D8" s="53" t="s">
        <v>35</v>
      </c>
      <c r="E8" s="90" t="s">
        <v>19</v>
      </c>
      <c r="F8" s="90"/>
      <c r="G8" s="90"/>
      <c r="H8" s="90"/>
      <c r="I8" s="90"/>
      <c r="J8" s="90"/>
      <c r="K8" s="53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24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(C$8*C9)+(B$8*B9)</f>
        <v>768</v>
      </c>
      <c r="V9" s="3">
        <f t="shared" ref="V9:V18" si="0">U9/W9</f>
        <v>834.78260869565213</v>
      </c>
      <c r="W9" s="2">
        <v>0.92</v>
      </c>
      <c r="X9" s="2">
        <v>220</v>
      </c>
      <c r="Y9" s="44">
        <f t="shared" ref="Y9:Y12" si="1">V9/X9</f>
        <v>3.7944664031620552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834.78260869565213</v>
      </c>
      <c r="AG9" s="3"/>
      <c r="AH9" s="3"/>
      <c r="AI9" s="3"/>
    </row>
    <row r="10" spans="1:35">
      <c r="A10" s="9">
        <v>2</v>
      </c>
      <c r="B10" s="4"/>
      <c r="C10" s="4">
        <v>4</v>
      </c>
      <c r="D10" s="4"/>
      <c r="E10" s="79" t="s">
        <v>101</v>
      </c>
      <c r="F10" s="79"/>
      <c r="G10" s="79"/>
      <c r="H10" s="79"/>
      <c r="I10" s="79"/>
      <c r="J10" s="7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">
        <f t="shared" ref="U10:U12" si="2">(C$8*C10)+(B$8*B10)</f>
        <v>800</v>
      </c>
      <c r="V10" s="3">
        <f t="shared" si="0"/>
        <v>869.56521739130426</v>
      </c>
      <c r="W10" s="2">
        <v>0.92</v>
      </c>
      <c r="X10" s="2">
        <v>220</v>
      </c>
      <c r="Y10" s="44">
        <f t="shared" si="1"/>
        <v>3.9525691699604737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>
        <f>V10</f>
        <v>869.56521739130426</v>
      </c>
      <c r="AG10" s="3"/>
      <c r="AH10" s="3"/>
      <c r="AI10" s="3"/>
    </row>
    <row r="11" spans="1:35">
      <c r="A11" s="9">
        <v>3</v>
      </c>
      <c r="B11" s="4"/>
      <c r="C11" s="4">
        <v>10</v>
      </c>
      <c r="D11" s="4"/>
      <c r="E11" s="79" t="s">
        <v>101</v>
      </c>
      <c r="F11" s="79"/>
      <c r="G11" s="79"/>
      <c r="H11" s="79"/>
      <c r="I11" s="79"/>
      <c r="J11" s="79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">
        <f t="shared" si="2"/>
        <v>2000</v>
      </c>
      <c r="V11" s="3">
        <f t="shared" si="0"/>
        <v>2173.913043478261</v>
      </c>
      <c r="W11" s="2">
        <v>0.92</v>
      </c>
      <c r="X11" s="2">
        <v>220</v>
      </c>
      <c r="Y11" s="44">
        <f t="shared" si="1"/>
        <v>9.8814229249011856</v>
      </c>
      <c r="Z11" s="8">
        <v>2.5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>
        <f>V11</f>
        <v>2173.913043478261</v>
      </c>
      <c r="AI11" s="3"/>
    </row>
    <row r="12" spans="1:35">
      <c r="A12" s="9">
        <v>4</v>
      </c>
      <c r="B12" s="4"/>
      <c r="C12" s="4">
        <v>10</v>
      </c>
      <c r="D12" s="4"/>
      <c r="E12" s="79" t="s">
        <v>101</v>
      </c>
      <c r="F12" s="79"/>
      <c r="G12" s="79"/>
      <c r="H12" s="79"/>
      <c r="I12" s="79"/>
      <c r="J12" s="79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3">
        <f t="shared" si="2"/>
        <v>2000</v>
      </c>
      <c r="V12" s="3">
        <f t="shared" si="0"/>
        <v>2173.913043478261</v>
      </c>
      <c r="W12" s="2">
        <v>0.92</v>
      </c>
      <c r="X12" s="2">
        <v>220</v>
      </c>
      <c r="Y12" s="44">
        <f t="shared" si="1"/>
        <v>9.8814229249011856</v>
      </c>
      <c r="Z12" s="8">
        <v>2.5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/>
      <c r="AG12" s="3">
        <f>V12</f>
        <v>2173.913043478261</v>
      </c>
      <c r="AH12" s="3"/>
      <c r="AI12" s="3"/>
    </row>
    <row r="13" spans="1:35">
      <c r="A13" s="9">
        <v>5</v>
      </c>
      <c r="B13" s="4"/>
      <c r="C13" s="4"/>
      <c r="D13" s="4">
        <v>1</v>
      </c>
      <c r="E13" s="79" t="s">
        <v>102</v>
      </c>
      <c r="F13" s="79"/>
      <c r="G13" s="79"/>
      <c r="H13" s="79"/>
      <c r="I13" s="79"/>
      <c r="J13" s="7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3">
        <v>1000</v>
      </c>
      <c r="V13" s="3">
        <f t="shared" si="0"/>
        <v>1086.9565217391305</v>
      </c>
      <c r="W13" s="2">
        <v>0.92</v>
      </c>
      <c r="X13" s="2">
        <v>380</v>
      </c>
      <c r="Y13" s="44">
        <f>V13/(380*SQRT(3))</f>
        <v>1.6514595800618588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>V13</f>
        <v>1086.9565217391305</v>
      </c>
    </row>
    <row r="14" spans="1:35">
      <c r="A14" s="9">
        <v>6</v>
      </c>
      <c r="B14" s="4"/>
      <c r="C14" s="4"/>
      <c r="D14" s="4">
        <v>1</v>
      </c>
      <c r="E14" s="79" t="s">
        <v>102</v>
      </c>
      <c r="F14" s="79"/>
      <c r="G14" s="79"/>
      <c r="H14" s="79"/>
      <c r="I14" s="79"/>
      <c r="J14" s="7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3">
        <v>1000</v>
      </c>
      <c r="V14" s="3">
        <f t="shared" si="0"/>
        <v>1086.9565217391305</v>
      </c>
      <c r="W14" s="2">
        <v>0.92</v>
      </c>
      <c r="X14" s="2">
        <v>380</v>
      </c>
      <c r="Y14" s="44">
        <f t="shared" ref="Y14:Y18" si="3">V14/(380*SQRT(3))</f>
        <v>1.6514595800618588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 t="shared" ref="AI14:AI18" si="4">V14</f>
        <v>1086.9565217391305</v>
      </c>
    </row>
    <row r="15" spans="1:35">
      <c r="A15" s="9">
        <v>7</v>
      </c>
      <c r="B15" s="4"/>
      <c r="C15" s="4"/>
      <c r="D15" s="4">
        <v>1</v>
      </c>
      <c r="E15" s="79" t="s">
        <v>102</v>
      </c>
      <c r="F15" s="79"/>
      <c r="G15" s="79"/>
      <c r="H15" s="79"/>
      <c r="I15" s="79"/>
      <c r="J15" s="79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3">
        <v>1000</v>
      </c>
      <c r="V15" s="3">
        <f t="shared" si="0"/>
        <v>1086.9565217391305</v>
      </c>
      <c r="W15" s="2">
        <v>0.92</v>
      </c>
      <c r="X15" s="2">
        <v>380</v>
      </c>
      <c r="Y15" s="44">
        <f t="shared" si="3"/>
        <v>1.6514595800618588</v>
      </c>
      <c r="Z15" s="65" t="s">
        <v>132</v>
      </c>
      <c r="AA15" s="8">
        <v>2.5</v>
      </c>
      <c r="AB15" s="8">
        <v>2.5</v>
      </c>
      <c r="AC15" s="2">
        <v>20</v>
      </c>
      <c r="AD15" s="2"/>
      <c r="AE15" s="1" t="s">
        <v>16</v>
      </c>
      <c r="AF15" s="3"/>
      <c r="AG15" s="3"/>
      <c r="AH15" s="3"/>
      <c r="AI15" s="3">
        <f t="shared" si="4"/>
        <v>1086.9565217391305</v>
      </c>
    </row>
    <row r="16" spans="1:35">
      <c r="A16" s="9">
        <v>8</v>
      </c>
      <c r="B16" s="4"/>
      <c r="C16" s="4"/>
      <c r="D16" s="4">
        <v>1</v>
      </c>
      <c r="E16" s="79" t="s">
        <v>102</v>
      </c>
      <c r="F16" s="79"/>
      <c r="G16" s="79"/>
      <c r="H16" s="79"/>
      <c r="I16" s="79"/>
      <c r="J16" s="79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">
        <v>1000</v>
      </c>
      <c r="V16" s="3">
        <f t="shared" si="0"/>
        <v>1086.9565217391305</v>
      </c>
      <c r="W16" s="2">
        <v>0.92</v>
      </c>
      <c r="X16" s="2">
        <v>380</v>
      </c>
      <c r="Y16" s="44">
        <f t="shared" si="3"/>
        <v>1.6514595800618588</v>
      </c>
      <c r="Z16" s="65" t="s">
        <v>132</v>
      </c>
      <c r="AA16" s="8">
        <v>2.5</v>
      </c>
      <c r="AB16" s="8">
        <v>2.5</v>
      </c>
      <c r="AC16" s="2">
        <v>20</v>
      </c>
      <c r="AD16" s="2"/>
      <c r="AE16" s="1" t="s">
        <v>16</v>
      </c>
      <c r="AF16" s="3"/>
      <c r="AG16" s="3"/>
      <c r="AH16" s="3"/>
      <c r="AI16" s="3">
        <f t="shared" si="4"/>
        <v>1086.9565217391305</v>
      </c>
    </row>
    <row r="17" spans="1:35">
      <c r="A17" s="9">
        <v>9</v>
      </c>
      <c r="B17" s="4"/>
      <c r="C17" s="4"/>
      <c r="D17" s="4">
        <v>1</v>
      </c>
      <c r="E17" s="79" t="s">
        <v>102</v>
      </c>
      <c r="F17" s="79"/>
      <c r="G17" s="79"/>
      <c r="H17" s="79"/>
      <c r="I17" s="79"/>
      <c r="J17" s="79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3">
        <v>1000</v>
      </c>
      <c r="V17" s="3">
        <f t="shared" si="0"/>
        <v>1086.9565217391305</v>
      </c>
      <c r="W17" s="2">
        <v>0.92</v>
      </c>
      <c r="X17" s="2">
        <v>380</v>
      </c>
      <c r="Y17" s="44">
        <f t="shared" si="3"/>
        <v>1.6514595800618588</v>
      </c>
      <c r="Z17" s="65" t="s">
        <v>132</v>
      </c>
      <c r="AA17" s="8">
        <v>2.5</v>
      </c>
      <c r="AB17" s="8">
        <v>2.5</v>
      </c>
      <c r="AC17" s="2">
        <v>20</v>
      </c>
      <c r="AD17" s="2"/>
      <c r="AE17" s="1" t="s">
        <v>16</v>
      </c>
      <c r="AF17" s="3"/>
      <c r="AG17" s="3"/>
      <c r="AH17" s="3"/>
      <c r="AI17" s="3">
        <f t="shared" si="4"/>
        <v>1086.9565217391305</v>
      </c>
    </row>
    <row r="18" spans="1:35">
      <c r="A18" s="9">
        <v>10</v>
      </c>
      <c r="B18" s="4"/>
      <c r="C18" s="4"/>
      <c r="D18" s="4">
        <v>1</v>
      </c>
      <c r="E18" s="79" t="s">
        <v>102</v>
      </c>
      <c r="F18" s="79"/>
      <c r="G18" s="79"/>
      <c r="H18" s="79"/>
      <c r="I18" s="79"/>
      <c r="J18" s="79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3">
        <v>1000</v>
      </c>
      <c r="V18" s="3">
        <f t="shared" si="0"/>
        <v>1086.9565217391305</v>
      </c>
      <c r="W18" s="2">
        <v>0.92</v>
      </c>
      <c r="X18" s="2">
        <v>380</v>
      </c>
      <c r="Y18" s="44">
        <f t="shared" si="3"/>
        <v>1.6514595800618588</v>
      </c>
      <c r="Z18" s="65" t="s">
        <v>132</v>
      </c>
      <c r="AA18" s="8">
        <v>2.5</v>
      </c>
      <c r="AB18" s="8">
        <v>2.5</v>
      </c>
      <c r="AC18" s="2">
        <v>20</v>
      </c>
      <c r="AD18" s="2"/>
      <c r="AE18" s="1" t="s">
        <v>16</v>
      </c>
      <c r="AF18" s="3"/>
      <c r="AG18" s="3"/>
      <c r="AH18" s="3"/>
      <c r="AI18" s="3">
        <f t="shared" si="4"/>
        <v>1086.9565217391305</v>
      </c>
    </row>
    <row r="19" spans="1:35">
      <c r="A19" s="9">
        <v>11</v>
      </c>
      <c r="B19" s="4"/>
      <c r="C19" s="4"/>
      <c r="D19" s="4"/>
      <c r="E19" s="79" t="s">
        <v>103</v>
      </c>
      <c r="F19" s="79"/>
      <c r="G19" s="79"/>
      <c r="H19" s="79"/>
      <c r="I19" s="79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3"/>
      <c r="V19" s="3"/>
      <c r="W19" s="2"/>
      <c r="X19" s="2"/>
      <c r="Y19" s="44"/>
      <c r="Z19" s="8"/>
      <c r="AA19" s="8"/>
      <c r="AB19" s="8"/>
      <c r="AC19" s="2"/>
      <c r="AD19" s="2"/>
      <c r="AE19" s="1"/>
      <c r="AF19" s="3"/>
      <c r="AG19" s="3"/>
      <c r="AH19" s="3"/>
      <c r="AI19" s="3"/>
    </row>
    <row r="20" spans="1:35">
      <c r="A20" s="9">
        <v>12</v>
      </c>
      <c r="B20" s="4"/>
      <c r="C20" s="4"/>
      <c r="D20" s="4"/>
      <c r="E20" s="79" t="s">
        <v>103</v>
      </c>
      <c r="F20" s="79"/>
      <c r="G20" s="79"/>
      <c r="H20" s="79"/>
      <c r="I20" s="79"/>
      <c r="J20" s="79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3"/>
      <c r="V20" s="3"/>
      <c r="W20" s="2"/>
      <c r="X20" s="2"/>
      <c r="Y20" s="44"/>
      <c r="Z20" s="8"/>
      <c r="AA20" s="8"/>
      <c r="AB20" s="8"/>
      <c r="AC20" s="2"/>
      <c r="AD20" s="2"/>
      <c r="AE20" s="1"/>
      <c r="AF20" s="3"/>
      <c r="AG20" s="3"/>
      <c r="AH20" s="3"/>
      <c r="AI20" s="3"/>
    </row>
    <row r="21" spans="1:35">
      <c r="A21" s="9">
        <v>13</v>
      </c>
      <c r="B21" s="4"/>
      <c r="C21" s="4"/>
      <c r="D21" s="4"/>
      <c r="E21" s="79" t="s">
        <v>103</v>
      </c>
      <c r="F21" s="79"/>
      <c r="G21" s="79"/>
      <c r="H21" s="79"/>
      <c r="I21" s="79"/>
      <c r="J21" s="79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"/>
      <c r="V21" s="3"/>
      <c r="W21" s="2"/>
      <c r="X21" s="2"/>
      <c r="Y21" s="44"/>
      <c r="Z21" s="8"/>
      <c r="AA21" s="8"/>
      <c r="AB21" s="8"/>
      <c r="AC21" s="2"/>
      <c r="AD21" s="2"/>
      <c r="AE21" s="1"/>
      <c r="AF21" s="3"/>
      <c r="AG21" s="3"/>
      <c r="AH21" s="3"/>
      <c r="AI21" s="3"/>
    </row>
    <row r="22" spans="1:35">
      <c r="A22" s="82" t="s">
        <v>5</v>
      </c>
      <c r="B22" s="82"/>
      <c r="C22" s="51"/>
      <c r="D22" s="51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0">
        <f>SUM(U9:U21)</f>
        <v>11568</v>
      </c>
      <c r="V22" s="10">
        <f>SUM(V9:V21)</f>
        <v>12573.913043478258</v>
      </c>
      <c r="W22" s="12">
        <v>0.92</v>
      </c>
      <c r="X22" s="12">
        <v>380</v>
      </c>
      <c r="Y22" s="45">
        <f>V22/(380*SQRT(3))</f>
        <v>19.104084422155577</v>
      </c>
      <c r="Z22" s="10" t="s">
        <v>126</v>
      </c>
      <c r="AA22" s="10">
        <v>6</v>
      </c>
      <c r="AB22" s="10">
        <v>6</v>
      </c>
      <c r="AC22" s="12">
        <v>32</v>
      </c>
      <c r="AD22" s="13"/>
      <c r="AE22" s="12" t="s">
        <v>16</v>
      </c>
      <c r="AF22" s="11">
        <f>SUM(AF9:AF21)</f>
        <v>1704.3478260869565</v>
      </c>
      <c r="AG22" s="11">
        <f>SUM(AG9:AG21)</f>
        <v>2173.913043478261</v>
      </c>
      <c r="AH22" s="11">
        <f>SUM(AH9:AH21)</f>
        <v>2173.913043478261</v>
      </c>
      <c r="AI22" s="11">
        <f>SUM(AI9:AI21)</f>
        <v>6521.7391304347821</v>
      </c>
    </row>
  </sheetData>
  <mergeCells count="34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  <mergeCell ref="E16:J16"/>
    <mergeCell ref="A22:B22"/>
    <mergeCell ref="E22:T22"/>
    <mergeCell ref="E18:J18"/>
    <mergeCell ref="E19:J19"/>
    <mergeCell ref="E20:J20"/>
    <mergeCell ref="E21:J21"/>
    <mergeCell ref="E17:J17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2060"/>
  </sheetPr>
  <dimension ref="A1:AI22"/>
  <sheetViews>
    <sheetView zoomScale="85" zoomScaleNormal="85" workbookViewId="0">
      <selection activeCell="AI22" sqref="A1:AI22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83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3">
        <v>32</v>
      </c>
      <c r="C8" s="53">
        <v>200</v>
      </c>
      <c r="D8" s="53" t="s">
        <v>35</v>
      </c>
      <c r="E8" s="90" t="s">
        <v>19</v>
      </c>
      <c r="F8" s="90"/>
      <c r="G8" s="90"/>
      <c r="H8" s="90"/>
      <c r="I8" s="90"/>
      <c r="J8" s="90"/>
      <c r="K8" s="53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24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(C$8*C9)+(B$8*B9)</f>
        <v>768</v>
      </c>
      <c r="V9" s="3">
        <f t="shared" ref="V9:V18" si="0">U9/W9</f>
        <v>834.78260869565213</v>
      </c>
      <c r="W9" s="2">
        <v>0.92</v>
      </c>
      <c r="X9" s="2">
        <v>220</v>
      </c>
      <c r="Y9" s="44">
        <f t="shared" ref="Y9:Y12" si="1">V9/X9</f>
        <v>3.7944664031620552</v>
      </c>
      <c r="Z9" s="8">
        <v>2.5</v>
      </c>
      <c r="AA9" s="8">
        <v>2.5</v>
      </c>
      <c r="AB9" s="8">
        <v>2.5</v>
      </c>
      <c r="AC9" s="2">
        <v>20</v>
      </c>
      <c r="AD9" s="2"/>
      <c r="AE9" s="1" t="s">
        <v>16</v>
      </c>
      <c r="AF9" s="3">
        <f>V9</f>
        <v>834.78260869565213</v>
      </c>
      <c r="AG9" s="3"/>
      <c r="AH9" s="3"/>
      <c r="AI9" s="3"/>
    </row>
    <row r="10" spans="1:35">
      <c r="A10" s="9">
        <v>2</v>
      </c>
      <c r="B10" s="4"/>
      <c r="C10" s="4">
        <v>4</v>
      </c>
      <c r="D10" s="4"/>
      <c r="E10" s="79" t="s">
        <v>101</v>
      </c>
      <c r="F10" s="79"/>
      <c r="G10" s="79"/>
      <c r="H10" s="79"/>
      <c r="I10" s="79"/>
      <c r="J10" s="79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3">
        <f t="shared" ref="U10:U12" si="2">(C$8*C10)+(B$8*B10)</f>
        <v>800</v>
      </c>
      <c r="V10" s="3">
        <f t="shared" si="0"/>
        <v>869.56521739130426</v>
      </c>
      <c r="W10" s="2">
        <v>0.92</v>
      </c>
      <c r="X10" s="2">
        <v>220</v>
      </c>
      <c r="Y10" s="44">
        <f t="shared" si="1"/>
        <v>3.9525691699604737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>
        <f>V10</f>
        <v>869.56521739130426</v>
      </c>
      <c r="AG10" s="3"/>
      <c r="AH10" s="3"/>
      <c r="AI10" s="3"/>
    </row>
    <row r="11" spans="1:35">
      <c r="A11" s="9">
        <v>3</v>
      </c>
      <c r="B11" s="4"/>
      <c r="C11" s="4">
        <v>10</v>
      </c>
      <c r="D11" s="4"/>
      <c r="E11" s="79" t="s">
        <v>101</v>
      </c>
      <c r="F11" s="79"/>
      <c r="G11" s="79"/>
      <c r="H11" s="79"/>
      <c r="I11" s="79"/>
      <c r="J11" s="79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">
        <f t="shared" si="2"/>
        <v>2000</v>
      </c>
      <c r="V11" s="3">
        <f t="shared" si="0"/>
        <v>2173.913043478261</v>
      </c>
      <c r="W11" s="2">
        <v>0.92</v>
      </c>
      <c r="X11" s="2">
        <v>220</v>
      </c>
      <c r="Y11" s="44">
        <f t="shared" si="1"/>
        <v>9.8814229249011856</v>
      </c>
      <c r="Z11" s="8">
        <v>2.5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>
        <f>V11</f>
        <v>2173.913043478261</v>
      </c>
      <c r="AI11" s="3"/>
    </row>
    <row r="12" spans="1:35">
      <c r="A12" s="9">
        <v>4</v>
      </c>
      <c r="B12" s="4"/>
      <c r="C12" s="4">
        <v>10</v>
      </c>
      <c r="D12" s="4"/>
      <c r="E12" s="79" t="s">
        <v>101</v>
      </c>
      <c r="F12" s="79"/>
      <c r="G12" s="79"/>
      <c r="H12" s="79"/>
      <c r="I12" s="79"/>
      <c r="J12" s="79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3">
        <f t="shared" si="2"/>
        <v>2000</v>
      </c>
      <c r="V12" s="3">
        <f t="shared" si="0"/>
        <v>2173.913043478261</v>
      </c>
      <c r="W12" s="2">
        <v>0.92</v>
      </c>
      <c r="X12" s="2">
        <v>220</v>
      </c>
      <c r="Y12" s="44">
        <f t="shared" si="1"/>
        <v>9.8814229249011856</v>
      </c>
      <c r="Z12" s="8">
        <v>2.5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/>
      <c r="AG12" s="3">
        <f>V12</f>
        <v>2173.913043478261</v>
      </c>
      <c r="AH12" s="3"/>
      <c r="AI12" s="3"/>
    </row>
    <row r="13" spans="1:35">
      <c r="A13" s="9">
        <v>5</v>
      </c>
      <c r="B13" s="4"/>
      <c r="C13" s="4"/>
      <c r="D13" s="4">
        <v>1</v>
      </c>
      <c r="E13" s="79" t="s">
        <v>102</v>
      </c>
      <c r="F13" s="79"/>
      <c r="G13" s="79"/>
      <c r="H13" s="79"/>
      <c r="I13" s="79"/>
      <c r="J13" s="7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3">
        <v>1000</v>
      </c>
      <c r="V13" s="3">
        <f t="shared" si="0"/>
        <v>1086.9565217391305</v>
      </c>
      <c r="W13" s="2">
        <v>0.92</v>
      </c>
      <c r="X13" s="2">
        <v>380</v>
      </c>
      <c r="Y13" s="44">
        <f>V13/(380*SQRT(3))</f>
        <v>1.6514595800618588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>V13</f>
        <v>1086.9565217391305</v>
      </c>
    </row>
    <row r="14" spans="1:35">
      <c r="A14" s="9">
        <v>6</v>
      </c>
      <c r="B14" s="4"/>
      <c r="C14" s="4"/>
      <c r="D14" s="4">
        <v>1</v>
      </c>
      <c r="E14" s="79" t="s">
        <v>102</v>
      </c>
      <c r="F14" s="79"/>
      <c r="G14" s="79"/>
      <c r="H14" s="79"/>
      <c r="I14" s="79"/>
      <c r="J14" s="7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3">
        <v>1000</v>
      </c>
      <c r="V14" s="3">
        <f t="shared" si="0"/>
        <v>1086.9565217391305</v>
      </c>
      <c r="W14" s="2">
        <v>0.92</v>
      </c>
      <c r="X14" s="2">
        <v>380</v>
      </c>
      <c r="Y14" s="44">
        <f t="shared" ref="Y14:Y18" si="3">V14/(380*SQRT(3))</f>
        <v>1.6514595800618588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 t="shared" ref="AI14:AI18" si="4">V14</f>
        <v>1086.9565217391305</v>
      </c>
    </row>
    <row r="15" spans="1:35">
      <c r="A15" s="9">
        <v>7</v>
      </c>
      <c r="B15" s="4"/>
      <c r="C15" s="4"/>
      <c r="D15" s="4">
        <v>1</v>
      </c>
      <c r="E15" s="79" t="s">
        <v>102</v>
      </c>
      <c r="F15" s="79"/>
      <c r="G15" s="79"/>
      <c r="H15" s="79"/>
      <c r="I15" s="79"/>
      <c r="J15" s="79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3">
        <v>1000</v>
      </c>
      <c r="V15" s="3">
        <f t="shared" si="0"/>
        <v>1086.9565217391305</v>
      </c>
      <c r="W15" s="2">
        <v>0.92</v>
      </c>
      <c r="X15" s="2">
        <v>380</v>
      </c>
      <c r="Y15" s="44">
        <f t="shared" si="3"/>
        <v>1.6514595800618588</v>
      </c>
      <c r="Z15" s="65" t="s">
        <v>132</v>
      </c>
      <c r="AA15" s="8">
        <v>2.5</v>
      </c>
      <c r="AB15" s="8">
        <v>2.5</v>
      </c>
      <c r="AC15" s="2">
        <v>20</v>
      </c>
      <c r="AD15" s="2"/>
      <c r="AE15" s="1" t="s">
        <v>16</v>
      </c>
      <c r="AF15" s="3"/>
      <c r="AG15" s="3"/>
      <c r="AH15" s="3"/>
      <c r="AI15" s="3">
        <f t="shared" si="4"/>
        <v>1086.9565217391305</v>
      </c>
    </row>
    <row r="16" spans="1:35">
      <c r="A16" s="9">
        <v>8</v>
      </c>
      <c r="B16" s="4"/>
      <c r="C16" s="4"/>
      <c r="D16" s="4">
        <v>1</v>
      </c>
      <c r="E16" s="79" t="s">
        <v>102</v>
      </c>
      <c r="F16" s="79"/>
      <c r="G16" s="79"/>
      <c r="H16" s="79"/>
      <c r="I16" s="79"/>
      <c r="J16" s="79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3">
        <v>1000</v>
      </c>
      <c r="V16" s="3">
        <f t="shared" si="0"/>
        <v>1086.9565217391305</v>
      </c>
      <c r="W16" s="2">
        <v>0.92</v>
      </c>
      <c r="X16" s="2">
        <v>380</v>
      </c>
      <c r="Y16" s="44">
        <f t="shared" si="3"/>
        <v>1.6514595800618588</v>
      </c>
      <c r="Z16" s="65" t="s">
        <v>132</v>
      </c>
      <c r="AA16" s="8">
        <v>2.5</v>
      </c>
      <c r="AB16" s="8">
        <v>2.5</v>
      </c>
      <c r="AC16" s="2">
        <v>20</v>
      </c>
      <c r="AD16" s="2"/>
      <c r="AE16" s="1" t="s">
        <v>16</v>
      </c>
      <c r="AF16" s="3"/>
      <c r="AG16" s="3"/>
      <c r="AH16" s="3"/>
      <c r="AI16" s="3">
        <f t="shared" si="4"/>
        <v>1086.9565217391305</v>
      </c>
    </row>
    <row r="17" spans="1:35">
      <c r="A17" s="9">
        <v>9</v>
      </c>
      <c r="B17" s="4"/>
      <c r="C17" s="4"/>
      <c r="D17" s="4">
        <v>1</v>
      </c>
      <c r="E17" s="79" t="s">
        <v>102</v>
      </c>
      <c r="F17" s="79"/>
      <c r="G17" s="79"/>
      <c r="H17" s="79"/>
      <c r="I17" s="79"/>
      <c r="J17" s="79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3">
        <v>1000</v>
      </c>
      <c r="V17" s="3">
        <f t="shared" si="0"/>
        <v>1086.9565217391305</v>
      </c>
      <c r="W17" s="2">
        <v>0.92</v>
      </c>
      <c r="X17" s="2">
        <v>380</v>
      </c>
      <c r="Y17" s="44">
        <f t="shared" si="3"/>
        <v>1.6514595800618588</v>
      </c>
      <c r="Z17" s="65" t="s">
        <v>132</v>
      </c>
      <c r="AA17" s="8">
        <v>2.5</v>
      </c>
      <c r="AB17" s="8">
        <v>2.5</v>
      </c>
      <c r="AC17" s="2">
        <v>20</v>
      </c>
      <c r="AD17" s="2"/>
      <c r="AE17" s="1" t="s">
        <v>16</v>
      </c>
      <c r="AF17" s="3"/>
      <c r="AG17" s="3"/>
      <c r="AH17" s="3"/>
      <c r="AI17" s="3">
        <f t="shared" si="4"/>
        <v>1086.9565217391305</v>
      </c>
    </row>
    <row r="18" spans="1:35">
      <c r="A18" s="9">
        <v>10</v>
      </c>
      <c r="B18" s="4"/>
      <c r="C18" s="4"/>
      <c r="D18" s="4">
        <v>1</v>
      </c>
      <c r="E18" s="79" t="s">
        <v>102</v>
      </c>
      <c r="F18" s="79"/>
      <c r="G18" s="79"/>
      <c r="H18" s="79"/>
      <c r="I18" s="79"/>
      <c r="J18" s="79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3">
        <v>1000</v>
      </c>
      <c r="V18" s="3">
        <f t="shared" si="0"/>
        <v>1086.9565217391305</v>
      </c>
      <c r="W18" s="2">
        <v>0.92</v>
      </c>
      <c r="X18" s="2">
        <v>380</v>
      </c>
      <c r="Y18" s="44">
        <f t="shared" si="3"/>
        <v>1.6514595800618588</v>
      </c>
      <c r="Z18" s="65" t="s">
        <v>132</v>
      </c>
      <c r="AA18" s="8">
        <v>2.5</v>
      </c>
      <c r="AB18" s="8">
        <v>2.5</v>
      </c>
      <c r="AC18" s="2">
        <v>20</v>
      </c>
      <c r="AD18" s="2"/>
      <c r="AE18" s="1" t="s">
        <v>16</v>
      </c>
      <c r="AF18" s="3"/>
      <c r="AG18" s="3"/>
      <c r="AH18" s="3"/>
      <c r="AI18" s="3">
        <f t="shared" si="4"/>
        <v>1086.9565217391305</v>
      </c>
    </row>
    <row r="19" spans="1:35">
      <c r="A19" s="9">
        <v>11</v>
      </c>
      <c r="B19" s="4"/>
      <c r="C19" s="4"/>
      <c r="D19" s="4"/>
      <c r="E19" s="79" t="s">
        <v>103</v>
      </c>
      <c r="F19" s="79"/>
      <c r="G19" s="79"/>
      <c r="H19" s="79"/>
      <c r="I19" s="79"/>
      <c r="J19" s="79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3"/>
      <c r="V19" s="3"/>
      <c r="W19" s="2"/>
      <c r="X19" s="2"/>
      <c r="Y19" s="44"/>
      <c r="Z19" s="8"/>
      <c r="AA19" s="8"/>
      <c r="AB19" s="8"/>
      <c r="AC19" s="2"/>
      <c r="AD19" s="2"/>
      <c r="AE19" s="1"/>
      <c r="AF19" s="3"/>
      <c r="AG19" s="3"/>
      <c r="AH19" s="3"/>
      <c r="AI19" s="3"/>
    </row>
    <row r="20" spans="1:35">
      <c r="A20" s="9">
        <v>12</v>
      </c>
      <c r="B20" s="4"/>
      <c r="C20" s="4"/>
      <c r="D20" s="4"/>
      <c r="E20" s="79" t="s">
        <v>103</v>
      </c>
      <c r="F20" s="79"/>
      <c r="G20" s="79"/>
      <c r="H20" s="79"/>
      <c r="I20" s="79"/>
      <c r="J20" s="79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3"/>
      <c r="V20" s="3"/>
      <c r="W20" s="2"/>
      <c r="X20" s="2"/>
      <c r="Y20" s="44"/>
      <c r="Z20" s="8"/>
      <c r="AA20" s="8"/>
      <c r="AB20" s="8"/>
      <c r="AC20" s="2"/>
      <c r="AD20" s="2"/>
      <c r="AE20" s="1"/>
      <c r="AF20" s="3"/>
      <c r="AG20" s="3"/>
      <c r="AH20" s="3"/>
      <c r="AI20" s="3"/>
    </row>
    <row r="21" spans="1:35">
      <c r="A21" s="9">
        <v>13</v>
      </c>
      <c r="B21" s="4"/>
      <c r="C21" s="4"/>
      <c r="D21" s="4"/>
      <c r="E21" s="79" t="s">
        <v>103</v>
      </c>
      <c r="F21" s="79"/>
      <c r="G21" s="79"/>
      <c r="H21" s="79"/>
      <c r="I21" s="79"/>
      <c r="J21" s="79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"/>
      <c r="V21" s="3"/>
      <c r="W21" s="2"/>
      <c r="X21" s="2"/>
      <c r="Y21" s="44"/>
      <c r="Z21" s="8"/>
      <c r="AA21" s="8"/>
      <c r="AB21" s="8"/>
      <c r="AC21" s="2"/>
      <c r="AD21" s="2"/>
      <c r="AE21" s="1"/>
      <c r="AF21" s="3"/>
      <c r="AG21" s="3"/>
      <c r="AH21" s="3"/>
      <c r="AI21" s="3"/>
    </row>
    <row r="22" spans="1:35">
      <c r="A22" s="82" t="s">
        <v>5</v>
      </c>
      <c r="B22" s="82"/>
      <c r="C22" s="51"/>
      <c r="D22" s="51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0">
        <f>SUM(U9:U21)</f>
        <v>11568</v>
      </c>
      <c r="V22" s="10">
        <f>SUM(V9:V21)</f>
        <v>12573.913043478258</v>
      </c>
      <c r="W22" s="12">
        <v>0.92</v>
      </c>
      <c r="X22" s="12">
        <v>380</v>
      </c>
      <c r="Y22" s="45">
        <f>V22/(380*SQRT(3))</f>
        <v>19.104084422155577</v>
      </c>
      <c r="Z22" s="10" t="s">
        <v>126</v>
      </c>
      <c r="AA22" s="10">
        <v>6</v>
      </c>
      <c r="AB22" s="10">
        <v>6</v>
      </c>
      <c r="AC22" s="12">
        <v>32</v>
      </c>
      <c r="AD22" s="13"/>
      <c r="AE22" s="12" t="s">
        <v>16</v>
      </c>
      <c r="AF22" s="11">
        <f>SUM(AF9:AF21)</f>
        <v>1704.3478260869565</v>
      </c>
      <c r="AG22" s="11">
        <f>SUM(AG9:AG21)</f>
        <v>2173.913043478261</v>
      </c>
      <c r="AH22" s="11">
        <f>SUM(AH9:AH21)</f>
        <v>2173.913043478261</v>
      </c>
      <c r="AI22" s="11">
        <f>SUM(AI9:AI21)</f>
        <v>6521.7391304347821</v>
      </c>
    </row>
  </sheetData>
  <mergeCells count="34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  <mergeCell ref="E16:J16"/>
    <mergeCell ref="A22:B22"/>
    <mergeCell ref="E22:T22"/>
    <mergeCell ref="E18:J18"/>
    <mergeCell ref="E19:J19"/>
    <mergeCell ref="E20:J20"/>
    <mergeCell ref="E21:J21"/>
    <mergeCell ref="E17:J17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AN37"/>
  <sheetViews>
    <sheetView zoomScale="85" zoomScaleNormal="85" workbookViewId="0">
      <selection activeCell="AN37" sqref="A1:AN37"/>
    </sheetView>
  </sheetViews>
  <sheetFormatPr defaultRowHeight="12.75"/>
  <cols>
    <col min="1" max="1" width="5.85546875" customWidth="1"/>
    <col min="2" max="3" width="6" customWidth="1"/>
    <col min="4" max="5" width="5.42578125" customWidth="1"/>
    <col min="6" max="6" width="5.28515625" customWidth="1"/>
    <col min="7" max="7" width="8.42578125" customWidth="1"/>
    <col min="8" max="9" width="7.42578125" customWidth="1"/>
    <col min="10" max="10" width="9.140625" customWidth="1"/>
    <col min="11" max="11" width="7" customWidth="1"/>
    <col min="12" max="12" width="5.140625" customWidth="1"/>
    <col min="13" max="13" width="1.42578125" customWidth="1"/>
    <col min="14" max="14" width="7" customWidth="1"/>
    <col min="15" max="15" width="6" customWidth="1"/>
    <col min="16" max="25" width="9.140625" hidden="1" customWidth="1"/>
    <col min="26" max="26" width="15.7109375" bestFit="1" customWidth="1"/>
    <col min="27" max="27" width="15.85546875" customWidth="1"/>
  </cols>
  <sheetData>
    <row r="1" spans="1:40">
      <c r="A1" s="91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</row>
    <row r="2" spans="1:40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2.75" customHeight="1">
      <c r="A4" s="93" t="s">
        <v>1</v>
      </c>
      <c r="B4" s="84" t="s">
        <v>22</v>
      </c>
      <c r="C4" s="85"/>
      <c r="D4" s="85"/>
      <c r="E4" s="85"/>
      <c r="F4" s="85"/>
      <c r="G4" s="84" t="s">
        <v>21</v>
      </c>
      <c r="H4" s="85"/>
      <c r="I4" s="99"/>
      <c r="J4" s="95" t="s">
        <v>18</v>
      </c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 t="s">
        <v>0</v>
      </c>
      <c r="AA4" s="95" t="s">
        <v>2</v>
      </c>
      <c r="AB4" s="96" t="s">
        <v>3</v>
      </c>
      <c r="AC4" s="81" t="s">
        <v>17</v>
      </c>
      <c r="AD4" s="81" t="s">
        <v>15</v>
      </c>
      <c r="AE4" s="81" t="s">
        <v>4</v>
      </c>
      <c r="AF4" s="81" t="s">
        <v>6</v>
      </c>
      <c r="AG4" s="81" t="s">
        <v>7</v>
      </c>
      <c r="AH4" s="81" t="s">
        <v>8</v>
      </c>
      <c r="AI4" s="81" t="s">
        <v>20</v>
      </c>
      <c r="AJ4" s="81" t="s">
        <v>9</v>
      </c>
      <c r="AK4" s="95" t="s">
        <v>10</v>
      </c>
      <c r="AL4" s="95"/>
      <c r="AM4" s="95"/>
      <c r="AN4" s="95"/>
    </row>
    <row r="5" spans="1:40" ht="12.75" customHeight="1">
      <c r="A5" s="94"/>
      <c r="B5" s="86"/>
      <c r="C5" s="87"/>
      <c r="D5" s="87"/>
      <c r="E5" s="87"/>
      <c r="F5" s="87"/>
      <c r="G5" s="86"/>
      <c r="H5" s="87"/>
      <c r="I5" s="100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7"/>
      <c r="AC5" s="81"/>
      <c r="AD5" s="81"/>
      <c r="AE5" s="81"/>
      <c r="AF5" s="81"/>
      <c r="AG5" s="81"/>
      <c r="AH5" s="81"/>
      <c r="AI5" s="81"/>
      <c r="AJ5" s="81"/>
      <c r="AK5" s="95"/>
      <c r="AL5" s="95"/>
      <c r="AM5" s="95"/>
      <c r="AN5" s="95"/>
    </row>
    <row r="6" spans="1:40" ht="12.75" customHeight="1">
      <c r="A6" s="94"/>
      <c r="B6" s="86"/>
      <c r="C6" s="87"/>
      <c r="D6" s="87"/>
      <c r="E6" s="87"/>
      <c r="F6" s="87"/>
      <c r="G6" s="86"/>
      <c r="H6" s="87"/>
      <c r="I6" s="100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7"/>
      <c r="AC6" s="81"/>
      <c r="AD6" s="81"/>
      <c r="AE6" s="81"/>
      <c r="AF6" s="81"/>
      <c r="AG6" s="81"/>
      <c r="AH6" s="81"/>
      <c r="AI6" s="81"/>
      <c r="AJ6" s="81"/>
      <c r="AK6" s="95"/>
      <c r="AL6" s="95"/>
      <c r="AM6" s="95"/>
      <c r="AN6" s="95"/>
    </row>
    <row r="7" spans="1:40" ht="37.5" customHeight="1">
      <c r="A7" s="94"/>
      <c r="B7" s="88"/>
      <c r="C7" s="89"/>
      <c r="D7" s="89"/>
      <c r="E7" s="89"/>
      <c r="F7" s="89"/>
      <c r="G7" s="88"/>
      <c r="H7" s="89"/>
      <c r="I7" s="101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7"/>
      <c r="AC7" s="81"/>
      <c r="AD7" s="81"/>
      <c r="AE7" s="81"/>
      <c r="AF7" s="81"/>
      <c r="AG7" s="81"/>
      <c r="AH7" s="81"/>
      <c r="AI7" s="81"/>
      <c r="AJ7" s="81"/>
      <c r="AK7" s="95"/>
      <c r="AL7" s="95"/>
      <c r="AM7" s="95"/>
      <c r="AN7" s="95"/>
    </row>
    <row r="8" spans="1:40">
      <c r="A8" s="7"/>
      <c r="B8" s="55">
        <v>8</v>
      </c>
      <c r="C8" s="55">
        <v>16</v>
      </c>
      <c r="D8" s="59">
        <v>26</v>
      </c>
      <c r="E8" s="55">
        <v>32</v>
      </c>
      <c r="F8" s="55">
        <v>50</v>
      </c>
      <c r="G8" s="55">
        <v>100</v>
      </c>
      <c r="H8" s="61">
        <v>150</v>
      </c>
      <c r="I8" s="61">
        <v>200</v>
      </c>
      <c r="J8" s="90" t="s">
        <v>19</v>
      </c>
      <c r="K8" s="90"/>
      <c r="L8" s="90"/>
      <c r="M8" s="90"/>
      <c r="N8" s="90"/>
      <c r="O8" s="90"/>
      <c r="P8" s="55">
        <v>20</v>
      </c>
      <c r="Q8" s="6">
        <v>40</v>
      </c>
      <c r="R8" s="6">
        <v>60</v>
      </c>
      <c r="S8" s="6">
        <v>64</v>
      </c>
      <c r="T8" s="6">
        <v>32</v>
      </c>
      <c r="U8" s="6">
        <v>64</v>
      </c>
      <c r="V8" s="6">
        <v>80</v>
      </c>
      <c r="W8" s="6">
        <v>160</v>
      </c>
      <c r="X8" s="6">
        <v>26</v>
      </c>
      <c r="Y8" s="6">
        <v>52</v>
      </c>
      <c r="Z8" s="95"/>
      <c r="AA8" s="95"/>
      <c r="AB8" s="98"/>
      <c r="AC8" s="81"/>
      <c r="AD8" s="81"/>
      <c r="AE8" s="81"/>
      <c r="AF8" s="81"/>
      <c r="AG8" s="81"/>
      <c r="AH8" s="81"/>
      <c r="AI8" s="81"/>
      <c r="AJ8" s="81"/>
      <c r="AK8" s="5" t="s">
        <v>11</v>
      </c>
      <c r="AL8" s="5" t="s">
        <v>12</v>
      </c>
      <c r="AM8" s="5" t="s">
        <v>13</v>
      </c>
      <c r="AN8" s="5" t="s">
        <v>14</v>
      </c>
    </row>
    <row r="9" spans="1:40">
      <c r="A9" s="9">
        <v>1</v>
      </c>
      <c r="B9" s="4"/>
      <c r="C9" s="4">
        <v>2</v>
      </c>
      <c r="D9" s="4"/>
      <c r="E9" s="4">
        <v>48</v>
      </c>
      <c r="F9" s="4"/>
      <c r="G9" s="4"/>
      <c r="H9" s="4"/>
      <c r="I9" s="4"/>
      <c r="J9" s="79" t="s">
        <v>48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4">
        <f>(C9*C$8)+(F$8*F9)+(E$8*E9)+(G$8*G9)+(B$8*B9)+(D$8*D9)+(H$8*H9)+(I$8*I9)</f>
        <v>1568</v>
      </c>
      <c r="AA9" s="3">
        <f t="shared" ref="AA9:AA23" si="0">Z9/AB9</f>
        <v>1704.3478260869565</v>
      </c>
      <c r="AB9" s="2">
        <v>0.92</v>
      </c>
      <c r="AC9" s="2">
        <v>220</v>
      </c>
      <c r="AD9" s="44">
        <f t="shared" ref="AD9:AD23" si="1">AA9/AC9</f>
        <v>7.7470355731225293</v>
      </c>
      <c r="AE9" s="46">
        <v>2.5</v>
      </c>
      <c r="AF9" s="8">
        <v>2.5</v>
      </c>
      <c r="AG9" s="8">
        <v>2.5</v>
      </c>
      <c r="AH9" s="2">
        <v>20</v>
      </c>
      <c r="AI9" s="2"/>
      <c r="AJ9" s="1" t="s">
        <v>16</v>
      </c>
      <c r="AK9" s="3">
        <f>AA9</f>
        <v>1704.3478260869565</v>
      </c>
      <c r="AL9" s="3"/>
      <c r="AM9" s="3"/>
      <c r="AN9" s="3"/>
    </row>
    <row r="10" spans="1:40">
      <c r="A10" s="9">
        <v>2</v>
      </c>
      <c r="B10" s="4"/>
      <c r="C10" s="4"/>
      <c r="D10" s="4"/>
      <c r="E10" s="4">
        <v>36</v>
      </c>
      <c r="F10" s="4"/>
      <c r="G10" s="4"/>
      <c r="H10" s="4"/>
      <c r="I10" s="4"/>
      <c r="J10" s="79" t="s">
        <v>91</v>
      </c>
      <c r="K10" s="79"/>
      <c r="L10" s="79"/>
      <c r="M10" s="79"/>
      <c r="N10" s="79"/>
      <c r="O10" s="7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4">
        <f t="shared" ref="Z10:Z23" si="2">(C10*C$8)+(F$8*F10)+(E$8*E10)+(G$8*G10)+(B$8*B10)+(D$8*D10)+(H$8*H10)+(I$8*I10)</f>
        <v>1152</v>
      </c>
      <c r="AA10" s="3">
        <f t="shared" si="0"/>
        <v>1252.1739130434783</v>
      </c>
      <c r="AB10" s="2">
        <v>0.92</v>
      </c>
      <c r="AC10" s="2">
        <v>220</v>
      </c>
      <c r="AD10" s="44">
        <f t="shared" si="1"/>
        <v>5.691699604743083</v>
      </c>
      <c r="AE10" s="46">
        <v>2.5</v>
      </c>
      <c r="AF10" s="8">
        <v>2.5</v>
      </c>
      <c r="AG10" s="8">
        <v>2.5</v>
      </c>
      <c r="AH10" s="2">
        <v>20</v>
      </c>
      <c r="AI10" s="2"/>
      <c r="AJ10" s="1" t="s">
        <v>16</v>
      </c>
      <c r="AK10" s="3"/>
      <c r="AL10" s="3">
        <f>AA10</f>
        <v>1252.1739130434783</v>
      </c>
      <c r="AM10" s="3"/>
      <c r="AN10" s="3"/>
    </row>
    <row r="11" spans="1:40">
      <c r="A11" s="9">
        <v>3</v>
      </c>
      <c r="B11" s="4"/>
      <c r="C11" s="4"/>
      <c r="D11" s="4"/>
      <c r="E11" s="4">
        <v>36</v>
      </c>
      <c r="F11" s="4"/>
      <c r="G11" s="4"/>
      <c r="H11" s="4"/>
      <c r="I11" s="4"/>
      <c r="J11" s="79" t="s">
        <v>91</v>
      </c>
      <c r="K11" s="79"/>
      <c r="L11" s="79"/>
      <c r="M11" s="79"/>
      <c r="N11" s="79"/>
      <c r="O11" s="79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4">
        <f t="shared" si="2"/>
        <v>1152</v>
      </c>
      <c r="AA11" s="3">
        <f t="shared" si="0"/>
        <v>1252.1739130434783</v>
      </c>
      <c r="AB11" s="2">
        <v>0.92</v>
      </c>
      <c r="AC11" s="2">
        <v>220</v>
      </c>
      <c r="AD11" s="44">
        <f t="shared" si="1"/>
        <v>5.691699604743083</v>
      </c>
      <c r="AE11" s="46">
        <v>2.5</v>
      </c>
      <c r="AF11" s="8">
        <v>2.5</v>
      </c>
      <c r="AG11" s="8">
        <v>2.5</v>
      </c>
      <c r="AH11" s="2">
        <v>20</v>
      </c>
      <c r="AI11" s="2"/>
      <c r="AJ11" s="1" t="s">
        <v>16</v>
      </c>
      <c r="AK11" s="3"/>
      <c r="AL11" s="3"/>
      <c r="AM11" s="3">
        <f>AA11</f>
        <v>1252.1739130434783</v>
      </c>
      <c r="AN11" s="3"/>
    </row>
    <row r="12" spans="1:40">
      <c r="A12" s="9">
        <v>4</v>
      </c>
      <c r="B12" s="4"/>
      <c r="C12" s="4"/>
      <c r="D12" s="4">
        <v>24</v>
      </c>
      <c r="E12" s="4">
        <v>10</v>
      </c>
      <c r="F12" s="4">
        <v>6</v>
      </c>
      <c r="G12" s="4"/>
      <c r="H12" s="4"/>
      <c r="I12" s="4"/>
      <c r="J12" s="79" t="s">
        <v>92</v>
      </c>
      <c r="K12" s="79"/>
      <c r="L12" s="79"/>
      <c r="M12" s="79"/>
      <c r="N12" s="79"/>
      <c r="O12" s="79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4">
        <f t="shared" si="2"/>
        <v>1244</v>
      </c>
      <c r="AA12" s="3">
        <f t="shared" si="0"/>
        <v>1352.1739130434783</v>
      </c>
      <c r="AB12" s="2">
        <v>0.92</v>
      </c>
      <c r="AC12" s="2">
        <v>220</v>
      </c>
      <c r="AD12" s="44">
        <f t="shared" si="1"/>
        <v>6.1462450592885371</v>
      </c>
      <c r="AE12" s="46">
        <v>2.5</v>
      </c>
      <c r="AF12" s="8">
        <v>2.5</v>
      </c>
      <c r="AG12" s="8">
        <v>2.5</v>
      </c>
      <c r="AH12" s="2">
        <v>20</v>
      </c>
      <c r="AI12" s="2"/>
      <c r="AJ12" s="1" t="s">
        <v>16</v>
      </c>
      <c r="AK12" s="3">
        <f t="shared" ref="AK12" si="3">AA12</f>
        <v>1352.1739130434783</v>
      </c>
      <c r="AL12" s="3"/>
      <c r="AM12" s="3"/>
      <c r="AN12" s="3"/>
    </row>
    <row r="13" spans="1:40">
      <c r="A13" s="9">
        <v>5</v>
      </c>
      <c r="B13" s="4"/>
      <c r="C13" s="4"/>
      <c r="D13" s="4"/>
      <c r="E13" s="4">
        <v>18</v>
      </c>
      <c r="F13" s="4"/>
      <c r="G13" s="4"/>
      <c r="H13" s="4"/>
      <c r="I13" s="4"/>
      <c r="J13" s="79" t="s">
        <v>84</v>
      </c>
      <c r="K13" s="79"/>
      <c r="L13" s="79"/>
      <c r="M13" s="79"/>
      <c r="N13" s="79"/>
      <c r="O13" s="79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4">
        <f t="shared" si="2"/>
        <v>576</v>
      </c>
      <c r="AA13" s="3">
        <f t="shared" si="0"/>
        <v>626.08695652173913</v>
      </c>
      <c r="AB13" s="2">
        <v>0.92</v>
      </c>
      <c r="AC13" s="2">
        <v>220</v>
      </c>
      <c r="AD13" s="44">
        <f t="shared" si="1"/>
        <v>2.8458498023715415</v>
      </c>
      <c r="AE13" s="46">
        <v>2.5</v>
      </c>
      <c r="AF13" s="8">
        <v>2.5</v>
      </c>
      <c r="AG13" s="8">
        <v>2.5</v>
      </c>
      <c r="AH13" s="2">
        <v>20</v>
      </c>
      <c r="AI13" s="2"/>
      <c r="AJ13" s="1" t="s">
        <v>16</v>
      </c>
      <c r="AK13" s="3"/>
      <c r="AL13" s="3">
        <f t="shared" ref="AL13" si="4">AA13</f>
        <v>626.08695652173913</v>
      </c>
      <c r="AM13" s="3"/>
      <c r="AN13" s="3"/>
    </row>
    <row r="14" spans="1:40">
      <c r="A14" s="9">
        <v>6</v>
      </c>
      <c r="B14" s="4">
        <v>10</v>
      </c>
      <c r="C14" s="4"/>
      <c r="D14" s="4"/>
      <c r="E14" s="4"/>
      <c r="F14" s="4"/>
      <c r="G14" s="4"/>
      <c r="H14" s="4"/>
      <c r="I14" s="4"/>
      <c r="J14" s="79" t="s">
        <v>39</v>
      </c>
      <c r="K14" s="79"/>
      <c r="L14" s="79"/>
      <c r="M14" s="79"/>
      <c r="N14" s="79"/>
      <c r="O14" s="79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4">
        <f t="shared" si="2"/>
        <v>80</v>
      </c>
      <c r="AA14" s="3">
        <f t="shared" si="0"/>
        <v>86.956521739130437</v>
      </c>
      <c r="AB14" s="2">
        <v>0.92</v>
      </c>
      <c r="AC14" s="2">
        <v>220</v>
      </c>
      <c r="AD14" s="44">
        <f t="shared" si="1"/>
        <v>0.39525691699604742</v>
      </c>
      <c r="AE14" s="46">
        <v>2.5</v>
      </c>
      <c r="AF14" s="8">
        <v>2.5</v>
      </c>
      <c r="AG14" s="8">
        <v>2.5</v>
      </c>
      <c r="AH14" s="2">
        <v>16</v>
      </c>
      <c r="AI14" s="2"/>
      <c r="AJ14" s="1" t="s">
        <v>16</v>
      </c>
      <c r="AK14" s="3"/>
      <c r="AL14" s="3"/>
      <c r="AM14" s="3">
        <f t="shared" ref="AM14" si="5">AA14</f>
        <v>86.956521739130437</v>
      </c>
      <c r="AN14" s="3"/>
    </row>
    <row r="15" spans="1:40">
      <c r="A15" s="9">
        <v>7</v>
      </c>
      <c r="B15" s="4"/>
      <c r="C15" s="4"/>
      <c r="D15" s="4"/>
      <c r="E15" s="4"/>
      <c r="F15" s="4"/>
      <c r="G15" s="4">
        <v>9</v>
      </c>
      <c r="H15" s="4"/>
      <c r="I15" s="4"/>
      <c r="J15" s="79" t="s">
        <v>113</v>
      </c>
      <c r="K15" s="79"/>
      <c r="L15" s="79"/>
      <c r="M15" s="79"/>
      <c r="N15" s="79"/>
      <c r="O15" s="79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4">
        <f t="shared" si="2"/>
        <v>900</v>
      </c>
      <c r="AA15" s="3">
        <f t="shared" si="0"/>
        <v>978.26086956521738</v>
      </c>
      <c r="AB15" s="2">
        <v>0.92</v>
      </c>
      <c r="AC15" s="2">
        <v>220</v>
      </c>
      <c r="AD15" s="44">
        <f t="shared" si="1"/>
        <v>4.4466403162055332</v>
      </c>
      <c r="AE15" s="46">
        <v>2.5</v>
      </c>
      <c r="AF15" s="8">
        <v>2.5</v>
      </c>
      <c r="AG15" s="8">
        <v>2.5</v>
      </c>
      <c r="AH15" s="2">
        <v>20</v>
      </c>
      <c r="AI15" s="2">
        <v>25</v>
      </c>
      <c r="AJ15" s="1" t="s">
        <v>16</v>
      </c>
      <c r="AK15" s="3">
        <f t="shared" ref="AK15" si="6">AA15</f>
        <v>978.26086956521738</v>
      </c>
      <c r="AL15" s="3"/>
      <c r="AM15" s="3"/>
      <c r="AN15" s="3"/>
    </row>
    <row r="16" spans="1:40">
      <c r="A16" s="9">
        <v>8</v>
      </c>
      <c r="B16" s="4"/>
      <c r="C16" s="4"/>
      <c r="D16" s="4"/>
      <c r="E16" s="4"/>
      <c r="F16" s="4"/>
      <c r="G16" s="4"/>
      <c r="H16" s="4">
        <v>10</v>
      </c>
      <c r="I16" s="4"/>
      <c r="J16" s="79" t="s">
        <v>118</v>
      </c>
      <c r="K16" s="79"/>
      <c r="L16" s="79"/>
      <c r="M16" s="79"/>
      <c r="N16" s="79"/>
      <c r="O16" s="79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4">
        <f t="shared" si="2"/>
        <v>1500</v>
      </c>
      <c r="AA16" s="3">
        <f t="shared" si="0"/>
        <v>1630.4347826086955</v>
      </c>
      <c r="AB16" s="2">
        <v>0.92</v>
      </c>
      <c r="AC16" s="2">
        <v>220</v>
      </c>
      <c r="AD16" s="44">
        <f t="shared" si="1"/>
        <v>7.4110671936758887</v>
      </c>
      <c r="AE16" s="46">
        <v>2.5</v>
      </c>
      <c r="AF16" s="8">
        <v>2.5</v>
      </c>
      <c r="AG16" s="8">
        <v>2.5</v>
      </c>
      <c r="AH16" s="2">
        <v>20</v>
      </c>
      <c r="AI16" s="2"/>
      <c r="AJ16" s="1" t="s">
        <v>16</v>
      </c>
      <c r="AK16" s="3"/>
      <c r="AL16" s="3">
        <f t="shared" ref="AL16" si="7">AA16</f>
        <v>1630.4347826086955</v>
      </c>
      <c r="AM16" s="3"/>
      <c r="AN16" s="3"/>
    </row>
    <row r="17" spans="1:40">
      <c r="A17" s="9">
        <v>9</v>
      </c>
      <c r="B17" s="4"/>
      <c r="C17" s="4"/>
      <c r="D17" s="4"/>
      <c r="E17" s="4"/>
      <c r="F17" s="4"/>
      <c r="G17" s="4"/>
      <c r="H17" s="4">
        <v>10</v>
      </c>
      <c r="I17" s="4"/>
      <c r="J17" s="79" t="s">
        <v>118</v>
      </c>
      <c r="K17" s="79"/>
      <c r="L17" s="79"/>
      <c r="M17" s="79"/>
      <c r="N17" s="79"/>
      <c r="O17" s="79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4">
        <f t="shared" si="2"/>
        <v>1500</v>
      </c>
      <c r="AA17" s="3">
        <f t="shared" si="0"/>
        <v>1630.4347826086955</v>
      </c>
      <c r="AB17" s="2">
        <v>0.92</v>
      </c>
      <c r="AC17" s="2">
        <v>220</v>
      </c>
      <c r="AD17" s="44">
        <f t="shared" si="1"/>
        <v>7.4110671936758887</v>
      </c>
      <c r="AE17" s="46">
        <v>2.5</v>
      </c>
      <c r="AF17" s="8">
        <v>2.5</v>
      </c>
      <c r="AG17" s="8">
        <v>2.5</v>
      </c>
      <c r="AH17" s="2">
        <v>20</v>
      </c>
      <c r="AI17" s="2"/>
      <c r="AJ17" s="1" t="s">
        <v>16</v>
      </c>
      <c r="AK17" s="3"/>
      <c r="AL17" s="3"/>
      <c r="AM17" s="3">
        <f t="shared" ref="AM17" si="8">AA17</f>
        <v>1630.4347826086955</v>
      </c>
      <c r="AN17" s="3"/>
    </row>
    <row r="18" spans="1:40">
      <c r="A18" s="9">
        <v>10</v>
      </c>
      <c r="B18" s="4"/>
      <c r="C18" s="4"/>
      <c r="D18" s="4"/>
      <c r="E18" s="4"/>
      <c r="F18" s="4"/>
      <c r="G18" s="4"/>
      <c r="H18" s="4">
        <v>10</v>
      </c>
      <c r="I18" s="4"/>
      <c r="J18" s="79" t="s">
        <v>118</v>
      </c>
      <c r="K18" s="79"/>
      <c r="L18" s="79"/>
      <c r="M18" s="79"/>
      <c r="N18" s="79"/>
      <c r="O18" s="79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4">
        <f t="shared" si="2"/>
        <v>1500</v>
      </c>
      <c r="AA18" s="3">
        <f t="shared" si="0"/>
        <v>1630.4347826086955</v>
      </c>
      <c r="AB18" s="2">
        <v>0.92</v>
      </c>
      <c r="AC18" s="2">
        <v>220</v>
      </c>
      <c r="AD18" s="44">
        <f t="shared" si="1"/>
        <v>7.4110671936758887</v>
      </c>
      <c r="AE18" s="46">
        <v>2.5</v>
      </c>
      <c r="AF18" s="8">
        <v>2.5</v>
      </c>
      <c r="AG18" s="8">
        <v>2.5</v>
      </c>
      <c r="AH18" s="2">
        <v>20</v>
      </c>
      <c r="AI18" s="2"/>
      <c r="AJ18" s="1" t="s">
        <v>16</v>
      </c>
      <c r="AK18" s="3">
        <f t="shared" ref="AK18" si="9">AA18</f>
        <v>1630.4347826086955</v>
      </c>
      <c r="AL18" s="3"/>
      <c r="AM18" s="3"/>
      <c r="AN18" s="3"/>
    </row>
    <row r="19" spans="1:40">
      <c r="A19" s="9">
        <v>11</v>
      </c>
      <c r="B19" s="4"/>
      <c r="C19" s="4"/>
      <c r="D19" s="4"/>
      <c r="E19" s="4"/>
      <c r="F19" s="4"/>
      <c r="G19" s="4"/>
      <c r="H19" s="4">
        <v>10</v>
      </c>
      <c r="I19" s="4"/>
      <c r="J19" s="79" t="s">
        <v>118</v>
      </c>
      <c r="K19" s="79"/>
      <c r="L19" s="79"/>
      <c r="M19" s="79"/>
      <c r="N19" s="79"/>
      <c r="O19" s="79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4">
        <f t="shared" si="2"/>
        <v>1500</v>
      </c>
      <c r="AA19" s="3">
        <f t="shared" si="0"/>
        <v>1630.4347826086955</v>
      </c>
      <c r="AB19" s="2">
        <v>0.92</v>
      </c>
      <c r="AC19" s="2">
        <v>220</v>
      </c>
      <c r="AD19" s="44">
        <f t="shared" si="1"/>
        <v>7.4110671936758887</v>
      </c>
      <c r="AE19" s="46">
        <v>2.5</v>
      </c>
      <c r="AF19" s="8">
        <v>2.5</v>
      </c>
      <c r="AG19" s="8">
        <v>2.5</v>
      </c>
      <c r="AH19" s="2">
        <v>20</v>
      </c>
      <c r="AI19" s="2"/>
      <c r="AJ19" s="1" t="s">
        <v>16</v>
      </c>
      <c r="AK19" s="3"/>
      <c r="AL19" s="3">
        <f t="shared" ref="AL19" si="10">AA19</f>
        <v>1630.4347826086955</v>
      </c>
      <c r="AM19" s="3"/>
      <c r="AN19" s="3"/>
    </row>
    <row r="20" spans="1:40">
      <c r="A20" s="9">
        <v>12</v>
      </c>
      <c r="B20" s="4"/>
      <c r="C20" s="4"/>
      <c r="D20" s="4"/>
      <c r="E20" s="4"/>
      <c r="F20" s="4"/>
      <c r="G20" s="4"/>
      <c r="H20" s="4">
        <v>10</v>
      </c>
      <c r="I20" s="4"/>
      <c r="J20" s="79" t="s">
        <v>118</v>
      </c>
      <c r="K20" s="79"/>
      <c r="L20" s="79"/>
      <c r="M20" s="79"/>
      <c r="N20" s="79"/>
      <c r="O20" s="79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4">
        <f t="shared" si="2"/>
        <v>1500</v>
      </c>
      <c r="AA20" s="3">
        <f t="shared" si="0"/>
        <v>1630.4347826086955</v>
      </c>
      <c r="AB20" s="2">
        <v>0.92</v>
      </c>
      <c r="AC20" s="2">
        <v>220</v>
      </c>
      <c r="AD20" s="44">
        <f t="shared" si="1"/>
        <v>7.4110671936758887</v>
      </c>
      <c r="AE20" s="46">
        <v>2.5</v>
      </c>
      <c r="AF20" s="8">
        <v>2.5</v>
      </c>
      <c r="AG20" s="8">
        <v>2.5</v>
      </c>
      <c r="AH20" s="2">
        <v>20</v>
      </c>
      <c r="AI20" s="2"/>
      <c r="AJ20" s="1" t="s">
        <v>16</v>
      </c>
      <c r="AK20" s="3"/>
      <c r="AL20" s="3"/>
      <c r="AM20" s="3">
        <f t="shared" ref="AM20" si="11">AA20</f>
        <v>1630.4347826086955</v>
      </c>
      <c r="AN20" s="3"/>
    </row>
    <row r="21" spans="1:40">
      <c r="A21" s="9">
        <v>13</v>
      </c>
      <c r="B21" s="4"/>
      <c r="C21" s="4"/>
      <c r="D21" s="4"/>
      <c r="E21" s="4"/>
      <c r="F21" s="4"/>
      <c r="G21" s="4"/>
      <c r="H21" s="4">
        <v>10</v>
      </c>
      <c r="I21" s="4"/>
      <c r="J21" s="79" t="s">
        <v>118</v>
      </c>
      <c r="K21" s="79"/>
      <c r="L21" s="79"/>
      <c r="M21" s="79"/>
      <c r="N21" s="79"/>
      <c r="O21" s="79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4">
        <f t="shared" si="2"/>
        <v>1500</v>
      </c>
      <c r="AA21" s="3">
        <f t="shared" si="0"/>
        <v>1630.4347826086955</v>
      </c>
      <c r="AB21" s="2">
        <v>0.92</v>
      </c>
      <c r="AC21" s="2">
        <v>220</v>
      </c>
      <c r="AD21" s="44">
        <f t="shared" si="1"/>
        <v>7.4110671936758887</v>
      </c>
      <c r="AE21" s="46">
        <v>2.5</v>
      </c>
      <c r="AF21" s="8">
        <v>2.5</v>
      </c>
      <c r="AG21" s="8">
        <v>2.5</v>
      </c>
      <c r="AH21" s="2">
        <v>20</v>
      </c>
      <c r="AI21" s="2"/>
      <c r="AJ21" s="1" t="s">
        <v>16</v>
      </c>
      <c r="AK21" s="3">
        <f t="shared" ref="AK21" si="12">AA21</f>
        <v>1630.4347826086955</v>
      </c>
      <c r="AL21" s="3"/>
      <c r="AM21" s="3"/>
      <c r="AN21" s="3"/>
    </row>
    <row r="22" spans="1:40">
      <c r="A22" s="9">
        <v>14</v>
      </c>
      <c r="B22" s="4"/>
      <c r="C22" s="4"/>
      <c r="D22" s="4"/>
      <c r="E22" s="4"/>
      <c r="F22" s="4"/>
      <c r="G22" s="4"/>
      <c r="H22" s="4"/>
      <c r="I22" s="4">
        <v>6</v>
      </c>
      <c r="J22" s="79" t="s">
        <v>160</v>
      </c>
      <c r="K22" s="79"/>
      <c r="L22" s="79"/>
      <c r="M22" s="79"/>
      <c r="N22" s="79"/>
      <c r="O22" s="79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4">
        <f t="shared" si="2"/>
        <v>1200</v>
      </c>
      <c r="AA22" s="3">
        <f t="shared" si="0"/>
        <v>1304.3478260869565</v>
      </c>
      <c r="AB22" s="2">
        <v>0.92</v>
      </c>
      <c r="AC22" s="2">
        <v>220</v>
      </c>
      <c r="AD22" s="44">
        <f t="shared" si="1"/>
        <v>5.928853754940711</v>
      </c>
      <c r="AE22" s="46">
        <v>2.5</v>
      </c>
      <c r="AF22" s="8">
        <v>2.5</v>
      </c>
      <c r="AG22" s="8">
        <v>2.5</v>
      </c>
      <c r="AH22" s="2">
        <v>20</v>
      </c>
      <c r="AI22" s="2"/>
      <c r="AJ22" s="1" t="s">
        <v>16</v>
      </c>
      <c r="AK22" s="3"/>
      <c r="AL22" s="3">
        <f t="shared" ref="AL22" si="13">AA22</f>
        <v>1304.3478260869565</v>
      </c>
      <c r="AM22" s="3"/>
      <c r="AN22" s="3"/>
    </row>
    <row r="23" spans="1:40">
      <c r="A23" s="9">
        <v>15</v>
      </c>
      <c r="B23" s="4"/>
      <c r="C23" s="4"/>
      <c r="D23" s="4"/>
      <c r="E23" s="4"/>
      <c r="F23" s="4"/>
      <c r="G23" s="4"/>
      <c r="H23" s="4"/>
      <c r="I23" s="4">
        <v>6</v>
      </c>
      <c r="J23" s="79" t="s">
        <v>160</v>
      </c>
      <c r="K23" s="79"/>
      <c r="L23" s="79"/>
      <c r="M23" s="79"/>
      <c r="N23" s="79"/>
      <c r="O23" s="79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4">
        <f t="shared" si="2"/>
        <v>1200</v>
      </c>
      <c r="AA23" s="3">
        <f t="shared" si="0"/>
        <v>1304.3478260869565</v>
      </c>
      <c r="AB23" s="2">
        <v>0.92</v>
      </c>
      <c r="AC23" s="2">
        <v>220</v>
      </c>
      <c r="AD23" s="44">
        <f t="shared" si="1"/>
        <v>5.928853754940711</v>
      </c>
      <c r="AE23" s="46">
        <v>2.5</v>
      </c>
      <c r="AF23" s="8">
        <v>2.5</v>
      </c>
      <c r="AG23" s="8">
        <v>2.5</v>
      </c>
      <c r="AH23" s="2">
        <v>20</v>
      </c>
      <c r="AI23" s="2"/>
      <c r="AJ23" s="1" t="s">
        <v>16</v>
      </c>
      <c r="AK23" s="3"/>
      <c r="AL23" s="3"/>
      <c r="AM23" s="3">
        <f t="shared" ref="AM23" si="14">AA23</f>
        <v>1304.3478260869565</v>
      </c>
      <c r="AN23" s="3"/>
    </row>
    <row r="24" spans="1:40">
      <c r="A24" s="9">
        <v>16</v>
      </c>
      <c r="B24" s="4"/>
      <c r="C24" s="4"/>
      <c r="D24" s="4"/>
      <c r="E24" s="4"/>
      <c r="F24" s="4"/>
      <c r="G24" s="4"/>
      <c r="H24" s="4"/>
      <c r="I24" s="4">
        <v>5</v>
      </c>
      <c r="J24" s="79" t="s">
        <v>116</v>
      </c>
      <c r="K24" s="79"/>
      <c r="L24" s="79"/>
      <c r="M24" s="79"/>
      <c r="N24" s="79"/>
      <c r="O24" s="79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4">
        <f t="shared" ref="Z24:Z27" si="15">(C24*C$8)+(F$8*F24)+(E$8*E24)+(G$8*G24)+(B$8*B24)+(D$8*D24)+(H$8*H24)+(I$8*I24)</f>
        <v>1000</v>
      </c>
      <c r="AA24" s="3">
        <f t="shared" ref="AA24:AA27" si="16">Z24/AB24</f>
        <v>1086.9565217391305</v>
      </c>
      <c r="AB24" s="2">
        <v>0.92</v>
      </c>
      <c r="AC24" s="2">
        <v>220</v>
      </c>
      <c r="AD24" s="44">
        <f t="shared" ref="AD24:AD27" si="17">AA24/AC24</f>
        <v>4.9407114624505928</v>
      </c>
      <c r="AE24" s="46">
        <v>2.5</v>
      </c>
      <c r="AF24" s="8">
        <v>2.5</v>
      </c>
      <c r="AG24" s="8">
        <v>2.5</v>
      </c>
      <c r="AH24" s="2">
        <v>20</v>
      </c>
      <c r="AI24" s="2"/>
      <c r="AJ24" s="1" t="s">
        <v>16</v>
      </c>
      <c r="AK24" s="3">
        <f t="shared" ref="AK24" si="18">AA24</f>
        <v>1086.9565217391305</v>
      </c>
      <c r="AL24" s="3"/>
      <c r="AM24" s="3"/>
      <c r="AN24" s="3"/>
    </row>
    <row r="25" spans="1:40">
      <c r="A25" s="9">
        <v>17</v>
      </c>
      <c r="B25" s="4"/>
      <c r="C25" s="4"/>
      <c r="D25" s="4"/>
      <c r="E25" s="4"/>
      <c r="F25" s="4"/>
      <c r="G25" s="4"/>
      <c r="H25" s="4"/>
      <c r="I25" s="4">
        <v>4</v>
      </c>
      <c r="J25" s="79" t="s">
        <v>117</v>
      </c>
      <c r="K25" s="79"/>
      <c r="L25" s="79"/>
      <c r="M25" s="79"/>
      <c r="N25" s="79"/>
      <c r="O25" s="79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4">
        <f t="shared" si="15"/>
        <v>800</v>
      </c>
      <c r="AA25" s="3">
        <f t="shared" si="16"/>
        <v>869.56521739130426</v>
      </c>
      <c r="AB25" s="2">
        <v>0.92</v>
      </c>
      <c r="AC25" s="2">
        <v>220</v>
      </c>
      <c r="AD25" s="44">
        <f t="shared" si="17"/>
        <v>3.9525691699604737</v>
      </c>
      <c r="AE25" s="46">
        <v>2.5</v>
      </c>
      <c r="AF25" s="8">
        <v>2.5</v>
      </c>
      <c r="AG25" s="8">
        <v>2.5</v>
      </c>
      <c r="AH25" s="2">
        <v>20</v>
      </c>
      <c r="AI25" s="2"/>
      <c r="AJ25" s="1" t="s">
        <v>16</v>
      </c>
      <c r="AK25" s="3"/>
      <c r="AL25" s="3">
        <f t="shared" ref="AL25" si="19">AA25</f>
        <v>869.56521739130426</v>
      </c>
      <c r="AM25" s="3"/>
      <c r="AN25" s="3"/>
    </row>
    <row r="26" spans="1:40">
      <c r="A26" s="9">
        <v>18</v>
      </c>
      <c r="B26" s="4"/>
      <c r="C26" s="4"/>
      <c r="D26" s="4"/>
      <c r="E26" s="4"/>
      <c r="F26" s="4"/>
      <c r="G26" s="4">
        <v>9</v>
      </c>
      <c r="H26" s="4"/>
      <c r="I26" s="4"/>
      <c r="J26" s="79" t="s">
        <v>112</v>
      </c>
      <c r="K26" s="79"/>
      <c r="L26" s="79"/>
      <c r="M26" s="79"/>
      <c r="N26" s="79"/>
      <c r="O26" s="79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4">
        <f t="shared" si="15"/>
        <v>900</v>
      </c>
      <c r="AA26" s="3">
        <f t="shared" si="16"/>
        <v>978.26086956521738</v>
      </c>
      <c r="AB26" s="2">
        <v>0.92</v>
      </c>
      <c r="AC26" s="2">
        <v>220</v>
      </c>
      <c r="AD26" s="44">
        <f t="shared" si="17"/>
        <v>4.4466403162055332</v>
      </c>
      <c r="AE26" s="46">
        <v>2.5</v>
      </c>
      <c r="AF26" s="8">
        <v>2.5</v>
      </c>
      <c r="AG26" s="8">
        <v>2.5</v>
      </c>
      <c r="AH26" s="2">
        <v>20</v>
      </c>
      <c r="AI26" s="2">
        <v>25</v>
      </c>
      <c r="AJ26" s="1" t="s">
        <v>16</v>
      </c>
      <c r="AK26" s="3"/>
      <c r="AL26" s="3"/>
      <c r="AM26" s="3">
        <f t="shared" ref="AM26" si="20">AA26</f>
        <v>978.26086956521738</v>
      </c>
      <c r="AN26" s="3"/>
    </row>
    <row r="27" spans="1:40">
      <c r="A27" s="9">
        <v>19</v>
      </c>
      <c r="B27" s="4"/>
      <c r="C27" s="4"/>
      <c r="D27" s="4"/>
      <c r="E27" s="4"/>
      <c r="F27" s="4"/>
      <c r="G27" s="4">
        <v>3</v>
      </c>
      <c r="H27" s="4"/>
      <c r="I27" s="4"/>
      <c r="J27" s="79" t="s">
        <v>114</v>
      </c>
      <c r="K27" s="79"/>
      <c r="L27" s="79"/>
      <c r="M27" s="79"/>
      <c r="N27" s="79"/>
      <c r="O27" s="79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4">
        <f t="shared" si="15"/>
        <v>300</v>
      </c>
      <c r="AA27" s="3">
        <f t="shared" si="16"/>
        <v>326.08695652173913</v>
      </c>
      <c r="AB27" s="2">
        <v>0.92</v>
      </c>
      <c r="AC27" s="2">
        <v>220</v>
      </c>
      <c r="AD27" s="44">
        <f t="shared" si="17"/>
        <v>1.4822134387351777</v>
      </c>
      <c r="AE27" s="46">
        <v>2.5</v>
      </c>
      <c r="AF27" s="8">
        <v>2.5</v>
      </c>
      <c r="AG27" s="8">
        <v>2.5</v>
      </c>
      <c r="AH27" s="2">
        <v>20</v>
      </c>
      <c r="AI27" s="2"/>
      <c r="AJ27" s="1" t="s">
        <v>16</v>
      </c>
      <c r="AK27" s="3">
        <f t="shared" ref="AK27" si="21">AA27</f>
        <v>326.08695652173913</v>
      </c>
      <c r="AL27" s="3"/>
      <c r="AM27" s="3"/>
      <c r="AN27" s="3"/>
    </row>
    <row r="28" spans="1:40">
      <c r="A28" s="9">
        <v>20</v>
      </c>
      <c r="B28" s="4"/>
      <c r="C28" s="4"/>
      <c r="D28" s="4"/>
      <c r="E28" s="4"/>
      <c r="F28" s="4"/>
      <c r="G28" s="4"/>
      <c r="H28" s="4"/>
      <c r="I28" s="4"/>
      <c r="J28" s="79" t="s">
        <v>161</v>
      </c>
      <c r="K28" s="79"/>
      <c r="L28" s="79"/>
      <c r="M28" s="79"/>
      <c r="N28" s="79"/>
      <c r="O28" s="79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4">
        <f>'QFLA1-1'!T16</f>
        <v>5704</v>
      </c>
      <c r="AA28" s="3">
        <f>'QFLA1-1'!U16</f>
        <v>6200</v>
      </c>
      <c r="AB28" s="63">
        <f>'QFLA1-1'!V16</f>
        <v>0.92</v>
      </c>
      <c r="AC28" s="64">
        <f>'QFLA1-1'!W16</f>
        <v>380</v>
      </c>
      <c r="AD28" s="44">
        <f>'QFLA1-1'!X16</f>
        <v>9.4199254446728418</v>
      </c>
      <c r="AE28" s="46" t="str">
        <f>'QFLA1-1'!Y16</f>
        <v>3x6,0</v>
      </c>
      <c r="AF28" s="8">
        <f>'QFLA1-1'!Z16</f>
        <v>6</v>
      </c>
      <c r="AG28" s="8">
        <f>'QFLA1-1'!AA16</f>
        <v>6</v>
      </c>
      <c r="AH28" s="64">
        <f>'QFLA1-1'!AB16</f>
        <v>32</v>
      </c>
      <c r="AI28" s="2"/>
      <c r="AJ28" s="1" t="s">
        <v>16</v>
      </c>
      <c r="AK28" s="3"/>
      <c r="AL28" s="3"/>
      <c r="AM28" s="3"/>
      <c r="AN28" s="3">
        <f>AA28</f>
        <v>6200</v>
      </c>
    </row>
    <row r="29" spans="1:40">
      <c r="A29" s="9">
        <v>21</v>
      </c>
      <c r="B29" s="4"/>
      <c r="C29" s="4"/>
      <c r="D29" s="4"/>
      <c r="E29" s="4"/>
      <c r="F29" s="4"/>
      <c r="G29" s="4"/>
      <c r="H29" s="4"/>
      <c r="I29" s="4"/>
      <c r="J29" s="79" t="s">
        <v>162</v>
      </c>
      <c r="K29" s="79"/>
      <c r="L29" s="79"/>
      <c r="M29" s="79"/>
      <c r="N29" s="79"/>
      <c r="O29" s="79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4">
        <f>'QFLA2-1'!T16</f>
        <v>5704</v>
      </c>
      <c r="AA29" s="3">
        <f>'QFLA2-1'!U16</f>
        <v>6200</v>
      </c>
      <c r="AB29" s="63">
        <f>'QFLA2-1'!V16</f>
        <v>0.92</v>
      </c>
      <c r="AC29" s="64">
        <f>'QFLA2-1'!W16</f>
        <v>380</v>
      </c>
      <c r="AD29" s="44">
        <f>'QFLA2-1'!X16</f>
        <v>9.4199254446728418</v>
      </c>
      <c r="AE29" s="46" t="str">
        <f>'QFLA2-1'!Y16</f>
        <v>3x6,0</v>
      </c>
      <c r="AF29" s="8">
        <f>'QFLA2-1'!Z16</f>
        <v>6</v>
      </c>
      <c r="AG29" s="8">
        <f>'QFLA2-1'!AA16</f>
        <v>6</v>
      </c>
      <c r="AH29" s="64">
        <f>'QFLA2-1'!AB16</f>
        <v>32</v>
      </c>
      <c r="AI29" s="2"/>
      <c r="AJ29" s="1" t="s">
        <v>16</v>
      </c>
      <c r="AK29" s="3"/>
      <c r="AL29" s="3"/>
      <c r="AM29" s="3"/>
      <c r="AN29" s="3">
        <f t="shared" ref="AN29:AN32" si="22">AA29</f>
        <v>6200</v>
      </c>
    </row>
    <row r="30" spans="1:40">
      <c r="A30" s="9">
        <v>22</v>
      </c>
      <c r="B30" s="4"/>
      <c r="C30" s="4"/>
      <c r="D30" s="4"/>
      <c r="E30" s="4"/>
      <c r="F30" s="4"/>
      <c r="G30" s="4"/>
      <c r="H30" s="4"/>
      <c r="I30" s="4"/>
      <c r="J30" s="79" t="s">
        <v>163</v>
      </c>
      <c r="K30" s="79"/>
      <c r="L30" s="79"/>
      <c r="M30" s="79"/>
      <c r="N30" s="79"/>
      <c r="O30" s="79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4">
        <f>'QFLA3-1'!T16</f>
        <v>5704</v>
      </c>
      <c r="AA30" s="3">
        <f>'QFLA3-1'!U16</f>
        <v>6200</v>
      </c>
      <c r="AB30" s="63">
        <f>'QFLA3-1'!V16</f>
        <v>0.92</v>
      </c>
      <c r="AC30" s="64">
        <f>'QFLA3-1'!W16</f>
        <v>380</v>
      </c>
      <c r="AD30" s="44">
        <f>'QFLA3-1'!X16</f>
        <v>9.4199254446728418</v>
      </c>
      <c r="AE30" s="46" t="str">
        <f>'QFLA3-1'!Y16</f>
        <v>3x6,0</v>
      </c>
      <c r="AF30" s="8">
        <f>'QFLA3-1'!Z16</f>
        <v>6</v>
      </c>
      <c r="AG30" s="8">
        <f>'QFLA3-1'!AA16</f>
        <v>6</v>
      </c>
      <c r="AH30" s="64">
        <f>'QFLA3-1'!AB16</f>
        <v>32</v>
      </c>
      <c r="AI30" s="2"/>
      <c r="AJ30" s="1" t="s">
        <v>16</v>
      </c>
      <c r="AK30" s="3"/>
      <c r="AL30" s="3"/>
      <c r="AM30" s="3"/>
      <c r="AN30" s="3">
        <f t="shared" si="22"/>
        <v>6200</v>
      </c>
    </row>
    <row r="31" spans="1:40">
      <c r="A31" s="9">
        <v>23</v>
      </c>
      <c r="B31" s="4"/>
      <c r="C31" s="4"/>
      <c r="D31" s="4"/>
      <c r="E31" s="4"/>
      <c r="F31" s="4"/>
      <c r="G31" s="4"/>
      <c r="H31" s="4"/>
      <c r="I31" s="4"/>
      <c r="J31" s="79" t="s">
        <v>164</v>
      </c>
      <c r="K31" s="79"/>
      <c r="L31" s="79"/>
      <c r="M31" s="79"/>
      <c r="N31" s="79"/>
      <c r="O31" s="79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">
        <f>'QFLA4-1'!T16</f>
        <v>6496</v>
      </c>
      <c r="AA31" s="3">
        <f>'QFLA4-1'!U16</f>
        <v>7060.869565217391</v>
      </c>
      <c r="AB31" s="63">
        <f>'QFLA4-1'!V16</f>
        <v>0.92</v>
      </c>
      <c r="AC31" s="64">
        <f>'QFLA4-1'!W16</f>
        <v>380</v>
      </c>
      <c r="AD31" s="44">
        <f>'QFLA4-1'!X16</f>
        <v>10.727881432081833</v>
      </c>
      <c r="AE31" s="46" t="str">
        <f>'QFLA4-1'!Y16</f>
        <v>3x6,0</v>
      </c>
      <c r="AF31" s="8">
        <f>'QFLA4-1'!Z16</f>
        <v>6</v>
      </c>
      <c r="AG31" s="8">
        <f>'QFLA4-1'!AA16</f>
        <v>6</v>
      </c>
      <c r="AH31" s="64">
        <f>'QFLA4-1'!AB16</f>
        <v>32</v>
      </c>
      <c r="AI31" s="2"/>
      <c r="AJ31" s="1" t="s">
        <v>16</v>
      </c>
      <c r="AK31" s="3"/>
      <c r="AL31" s="3"/>
      <c r="AM31" s="3"/>
      <c r="AN31" s="3">
        <f t="shared" si="22"/>
        <v>7060.869565217391</v>
      </c>
    </row>
    <row r="32" spans="1:40">
      <c r="A32" s="9">
        <v>24</v>
      </c>
      <c r="B32" s="4"/>
      <c r="C32" s="4"/>
      <c r="D32" s="4"/>
      <c r="E32" s="4"/>
      <c r="F32" s="4"/>
      <c r="G32" s="4"/>
      <c r="H32" s="4"/>
      <c r="I32" s="4"/>
      <c r="J32" s="79" t="s">
        <v>192</v>
      </c>
      <c r="K32" s="79"/>
      <c r="L32" s="79"/>
      <c r="M32" s="79"/>
      <c r="N32" s="79"/>
      <c r="O32" s="79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3">
        <v>75000</v>
      </c>
      <c r="AA32" s="3">
        <f t="shared" ref="AA32" si="23">Z32/AB32</f>
        <v>81521.739130434784</v>
      </c>
      <c r="AB32" s="2">
        <v>0.92</v>
      </c>
      <c r="AC32" s="2">
        <v>380</v>
      </c>
      <c r="AD32" s="44">
        <f>AA32/(380*SQRT(3))</f>
        <v>123.85946850463941</v>
      </c>
      <c r="AE32" s="46" t="s">
        <v>134</v>
      </c>
      <c r="AF32" s="8">
        <v>70</v>
      </c>
      <c r="AG32" s="8">
        <v>35</v>
      </c>
      <c r="AH32" s="2">
        <v>125</v>
      </c>
      <c r="AI32" s="2"/>
      <c r="AJ32" s="1" t="s">
        <v>16</v>
      </c>
      <c r="AK32" s="3"/>
      <c r="AL32" s="3"/>
      <c r="AM32" s="3"/>
      <c r="AN32" s="3">
        <f t="shared" si="22"/>
        <v>81521.739130434784</v>
      </c>
    </row>
    <row r="33" spans="1:40">
      <c r="A33" s="9">
        <v>25</v>
      </c>
      <c r="B33" s="4"/>
      <c r="C33" s="4"/>
      <c r="D33" s="4"/>
      <c r="E33" s="4"/>
      <c r="F33" s="4"/>
      <c r="G33" s="4"/>
      <c r="H33" s="4"/>
      <c r="I33" s="4"/>
      <c r="J33" s="79" t="s">
        <v>103</v>
      </c>
      <c r="K33" s="79"/>
      <c r="L33" s="79"/>
      <c r="M33" s="79"/>
      <c r="N33" s="79"/>
      <c r="O33" s="79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4"/>
      <c r="AA33" s="3"/>
      <c r="AB33" s="2"/>
      <c r="AC33" s="2"/>
      <c r="AD33" s="44"/>
      <c r="AE33" s="46"/>
      <c r="AF33" s="8"/>
      <c r="AG33" s="8"/>
      <c r="AH33" s="2"/>
      <c r="AI33" s="2"/>
      <c r="AJ33" s="1"/>
      <c r="AK33" s="3"/>
      <c r="AL33" s="3"/>
      <c r="AM33" s="3"/>
      <c r="AN33" s="3"/>
    </row>
    <row r="34" spans="1:40">
      <c r="A34" s="9">
        <v>26</v>
      </c>
      <c r="B34" s="4"/>
      <c r="C34" s="4"/>
      <c r="D34" s="4"/>
      <c r="E34" s="4"/>
      <c r="F34" s="4"/>
      <c r="G34" s="4"/>
      <c r="H34" s="4"/>
      <c r="I34" s="4"/>
      <c r="J34" s="79" t="s">
        <v>103</v>
      </c>
      <c r="K34" s="79"/>
      <c r="L34" s="79"/>
      <c r="M34" s="79"/>
      <c r="N34" s="79"/>
      <c r="O34" s="79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4"/>
      <c r="AA34" s="3"/>
      <c r="AB34" s="2"/>
      <c r="AC34" s="2"/>
      <c r="AD34" s="44"/>
      <c r="AE34" s="46"/>
      <c r="AF34" s="8"/>
      <c r="AG34" s="8"/>
      <c r="AH34" s="2"/>
      <c r="AI34" s="2"/>
      <c r="AJ34" s="1"/>
      <c r="AK34" s="3"/>
      <c r="AL34" s="3"/>
      <c r="AM34" s="3"/>
      <c r="AN34" s="3"/>
    </row>
    <row r="35" spans="1:40">
      <c r="A35" s="9">
        <v>27</v>
      </c>
      <c r="B35" s="4"/>
      <c r="C35" s="4"/>
      <c r="D35" s="4"/>
      <c r="E35" s="4"/>
      <c r="F35" s="4"/>
      <c r="G35" s="4"/>
      <c r="H35" s="4"/>
      <c r="I35" s="4"/>
      <c r="J35" s="79" t="s">
        <v>103</v>
      </c>
      <c r="K35" s="79"/>
      <c r="L35" s="79"/>
      <c r="M35" s="79"/>
      <c r="N35" s="79"/>
      <c r="O35" s="79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4"/>
      <c r="AA35" s="3"/>
      <c r="AB35" s="2"/>
      <c r="AC35" s="2"/>
      <c r="AD35" s="44"/>
      <c r="AE35" s="46"/>
      <c r="AF35" s="8"/>
      <c r="AG35" s="8"/>
      <c r="AH35" s="2"/>
      <c r="AI35" s="2"/>
      <c r="AJ35" s="1"/>
      <c r="AK35" s="3"/>
      <c r="AL35" s="3"/>
      <c r="AM35" s="3"/>
      <c r="AN35" s="3"/>
    </row>
    <row r="36" spans="1:40">
      <c r="A36" s="82" t="s">
        <v>5</v>
      </c>
      <c r="B36" s="82"/>
      <c r="C36" s="82"/>
      <c r="D36" s="82"/>
      <c r="E36" s="82"/>
      <c r="F36" s="82"/>
      <c r="G36" s="56"/>
      <c r="H36" s="62"/>
      <c r="I36" s="62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10">
        <f>SUM(Z9:Z35)</f>
        <v>119680</v>
      </c>
      <c r="AA36" s="10">
        <f>SUM(AA9:AA35)</f>
        <v>130086.95652173914</v>
      </c>
      <c r="AB36" s="12">
        <v>0.92</v>
      </c>
      <c r="AC36" s="12">
        <v>380</v>
      </c>
      <c r="AD36" s="45">
        <f>AA36/660</f>
        <v>197.10144927536231</v>
      </c>
      <c r="AE36" s="10" t="s">
        <v>134</v>
      </c>
      <c r="AF36" s="10">
        <v>70</v>
      </c>
      <c r="AG36" s="10">
        <v>35</v>
      </c>
      <c r="AH36" s="12">
        <v>175</v>
      </c>
      <c r="AI36" s="13"/>
      <c r="AJ36" s="12" t="s">
        <v>16</v>
      </c>
      <c r="AK36" s="11">
        <f>SUM(AK9:AK35)</f>
        <v>8708.6956521739139</v>
      </c>
      <c r="AL36" s="11">
        <f>SUM(AL9:AL35)</f>
        <v>7313.0434782608681</v>
      </c>
      <c r="AM36" s="11">
        <f>SUM(AM9:AM35)</f>
        <v>6882.6086956521731</v>
      </c>
      <c r="AN36" s="11">
        <f>SUM(AN9:AN35)</f>
        <v>107182.60869565218</v>
      </c>
    </row>
    <row r="37" spans="1:40">
      <c r="A37" s="80" t="s">
        <v>191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</row>
  </sheetData>
  <mergeCells count="49">
    <mergeCell ref="J9:Y9"/>
    <mergeCell ref="J10:O10"/>
    <mergeCell ref="J15:O15"/>
    <mergeCell ref="J13:O13"/>
    <mergeCell ref="J11:O11"/>
    <mergeCell ref="J12:O12"/>
    <mergeCell ref="J35:O35"/>
    <mergeCell ref="J32:O32"/>
    <mergeCell ref="J26:O26"/>
    <mergeCell ref="J28:O28"/>
    <mergeCell ref="J16:O16"/>
    <mergeCell ref="J17:O17"/>
    <mergeCell ref="J29:O29"/>
    <mergeCell ref="J30:O30"/>
    <mergeCell ref="J31:O31"/>
    <mergeCell ref="J33:O33"/>
    <mergeCell ref="J34:O34"/>
    <mergeCell ref="J8:O8"/>
    <mergeCell ref="AF4:AF8"/>
    <mergeCell ref="AG4:AG8"/>
    <mergeCell ref="J14:O14"/>
    <mergeCell ref="A37:O37"/>
    <mergeCell ref="J18:O18"/>
    <mergeCell ref="J19:O19"/>
    <mergeCell ref="J20:O20"/>
    <mergeCell ref="J21:O21"/>
    <mergeCell ref="J22:O22"/>
    <mergeCell ref="J23:O23"/>
    <mergeCell ref="J24:O24"/>
    <mergeCell ref="J25:O25"/>
    <mergeCell ref="J27:O27"/>
    <mergeCell ref="A36:F36"/>
    <mergeCell ref="J36:Y36"/>
    <mergeCell ref="G4:I7"/>
    <mergeCell ref="AH4:AH8"/>
    <mergeCell ref="AI4:AI8"/>
    <mergeCell ref="A1:AN2"/>
    <mergeCell ref="A3:AN3"/>
    <mergeCell ref="A4:A7"/>
    <mergeCell ref="B4:F7"/>
    <mergeCell ref="J4:Y7"/>
    <mergeCell ref="Z4:Z8"/>
    <mergeCell ref="AA4:AA8"/>
    <mergeCell ref="AB4:AB8"/>
    <mergeCell ref="AC4:AC8"/>
    <mergeCell ref="AD4:AD8"/>
    <mergeCell ref="AE4:AE8"/>
    <mergeCell ref="AJ4:AJ8"/>
    <mergeCell ref="AK4:AN7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3.5703125" customWidth="1"/>
    <col min="7" max="8" width="1.42578125" customWidth="1"/>
    <col min="9" max="9" width="2.14062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765.21739130434776</v>
      </c>
      <c r="AF9" s="3"/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>
        <f>U10</f>
        <v>1086.9565217391305</v>
      </c>
      <c r="AF10" s="3"/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>
        <f>U11</f>
        <v>2173.913043478261</v>
      </c>
      <c r="AG11" s="3"/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/>
      <c r="AF12" s="3"/>
      <c r="AG12" s="3">
        <f>U12</f>
        <v>2173.913043478261</v>
      </c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82" t="s">
        <v>5</v>
      </c>
      <c r="B16" s="82"/>
      <c r="C16" s="57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1852.1739130434783</v>
      </c>
      <c r="AF16" s="11">
        <f>SUM(AF9:AF15)</f>
        <v>2173.913043478261</v>
      </c>
      <c r="AG16" s="11">
        <f>SUM(AG9:AG15)</f>
        <v>2173.913043478261</v>
      </c>
      <c r="AH16" s="11">
        <f>SUM(AH9:AH15)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E4:AH7"/>
    <mergeCell ref="D8:I8"/>
    <mergeCell ref="D15:I15"/>
    <mergeCell ref="Z4:Z8"/>
    <mergeCell ref="AA4:AA8"/>
    <mergeCell ref="AD4:AD8"/>
    <mergeCell ref="A16:B16"/>
    <mergeCell ref="D16:S16"/>
    <mergeCell ref="D9:S9"/>
    <mergeCell ref="D10:I10"/>
    <mergeCell ref="AB4:AB8"/>
    <mergeCell ref="D12:I12"/>
    <mergeCell ref="D13:I13"/>
    <mergeCell ref="D14:I14"/>
    <mergeCell ref="D11:I11"/>
    <mergeCell ref="AC4:AC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88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765.21739130434776</v>
      </c>
      <c r="AF9" s="3"/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>
        <f>U10</f>
        <v>1086.9565217391305</v>
      </c>
      <c r="AF10" s="3"/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>
        <f>U11</f>
        <v>2173.913043478261</v>
      </c>
      <c r="AG11" s="3"/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/>
      <c r="AF12" s="3"/>
      <c r="AG12" s="3">
        <f>U12</f>
        <v>2173.913043478261</v>
      </c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82" t="s">
        <v>5</v>
      </c>
      <c r="B16" s="82"/>
      <c r="C16" s="57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1852.1739130434783</v>
      </c>
      <c r="AF16" s="11">
        <f>SUM(AF9:AF15)</f>
        <v>2173.913043478261</v>
      </c>
      <c r="AG16" s="11">
        <f>SUM(AG9:AG15)</f>
        <v>2173.913043478261</v>
      </c>
      <c r="AH16" s="11">
        <f>SUM(AH9:AH15)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E4:AH7"/>
    <mergeCell ref="D8:I8"/>
    <mergeCell ref="D15:I15"/>
    <mergeCell ref="Z4:Z8"/>
    <mergeCell ref="AA4:AA8"/>
    <mergeCell ref="AD4:AD8"/>
    <mergeCell ref="A16:B16"/>
    <mergeCell ref="D16:S16"/>
    <mergeCell ref="D9:S9"/>
    <mergeCell ref="D10:I10"/>
    <mergeCell ref="AB4:AB8"/>
    <mergeCell ref="D12:I12"/>
    <mergeCell ref="D13:I13"/>
    <mergeCell ref="D14:I14"/>
    <mergeCell ref="D11:I11"/>
    <mergeCell ref="AC4:AC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3.140625" customWidth="1"/>
    <col min="7" max="8" width="1.42578125" customWidth="1"/>
    <col min="9" max="9" width="2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22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704</v>
      </c>
      <c r="U9" s="3">
        <f t="shared" ref="U9:U12" si="0">T9/V9</f>
        <v>765.21739130434776</v>
      </c>
      <c r="V9" s="2">
        <v>0.92</v>
      </c>
      <c r="W9" s="2">
        <v>220</v>
      </c>
      <c r="X9" s="44">
        <f t="shared" ref="X9:X12" si="1">U9/W9</f>
        <v>3.4782608695652173</v>
      </c>
      <c r="Y9" s="8">
        <v>15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765.21739130434776</v>
      </c>
      <c r="AF9" s="3"/>
      <c r="AG9" s="3"/>
      <c r="AH9" s="3"/>
    </row>
    <row r="10" spans="1:34">
      <c r="A10" s="9">
        <v>2</v>
      </c>
      <c r="B10" s="4"/>
      <c r="C10" s="4">
        <v>5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2" si="2">(C$8*C10)+(B$8*B10)</f>
        <v>1000</v>
      </c>
      <c r="U10" s="3">
        <f t="shared" si="0"/>
        <v>1086.9565217391305</v>
      </c>
      <c r="V10" s="2">
        <v>0.92</v>
      </c>
      <c r="W10" s="2">
        <v>220</v>
      </c>
      <c r="X10" s="44">
        <f t="shared" si="1"/>
        <v>4.9407114624505928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>
        <f>U10</f>
        <v>1086.9565217391305</v>
      </c>
      <c r="AF10" s="3"/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>
        <f>U11</f>
        <v>2173.913043478261</v>
      </c>
      <c r="AG11" s="3"/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/>
      <c r="AF12" s="3"/>
      <c r="AG12" s="3">
        <f>U12</f>
        <v>2173.913043478261</v>
      </c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82" t="s">
        <v>5</v>
      </c>
      <c r="B16" s="82"/>
      <c r="C16" s="57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10">
        <f>SUM(T9:T15)</f>
        <v>5704</v>
      </c>
      <c r="U16" s="10">
        <f>SUM(U9:U15)</f>
        <v>6200</v>
      </c>
      <c r="V16" s="12">
        <v>0.92</v>
      </c>
      <c r="W16" s="12">
        <v>380</v>
      </c>
      <c r="X16" s="45">
        <f>U16/(380*SQRT(3))</f>
        <v>9.4199254446728418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1852.1739130434783</v>
      </c>
      <c r="AF16" s="11">
        <f>SUM(AF9:AF15)</f>
        <v>2173.913043478261</v>
      </c>
      <c r="AG16" s="11">
        <f>SUM(AG9:AG15)</f>
        <v>2173.913043478261</v>
      </c>
      <c r="AH16" s="11">
        <f>SUM(AH9:AH15)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E4:AH7"/>
    <mergeCell ref="D8:I8"/>
    <mergeCell ref="D15:I15"/>
    <mergeCell ref="Z4:Z8"/>
    <mergeCell ref="AA4:AA8"/>
    <mergeCell ref="AD4:AD8"/>
    <mergeCell ref="A16:B16"/>
    <mergeCell ref="D16:S16"/>
    <mergeCell ref="D9:S9"/>
    <mergeCell ref="D10:I10"/>
    <mergeCell ref="AB4:AB8"/>
    <mergeCell ref="D12:I12"/>
    <mergeCell ref="D13:I13"/>
    <mergeCell ref="D14:I14"/>
    <mergeCell ref="D11:I11"/>
    <mergeCell ref="AC4:AC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3.140625" customWidth="1"/>
    <col min="7" max="8" width="1.42578125" customWidth="1"/>
    <col min="9" max="9" width="1.85546875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28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896</v>
      </c>
      <c r="U9" s="3">
        <f t="shared" ref="U9:U12" si="0">T9/V9</f>
        <v>973.91304347826087</v>
      </c>
      <c r="V9" s="2">
        <v>0.92</v>
      </c>
      <c r="W9" s="2">
        <v>220</v>
      </c>
      <c r="X9" s="44">
        <f t="shared" ref="X9:X12" si="1">U9/W9</f>
        <v>4.4268774703557314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973.91304347826087</v>
      </c>
      <c r="AF9" s="3"/>
      <c r="AG9" s="3"/>
      <c r="AH9" s="3"/>
    </row>
    <row r="10" spans="1:34">
      <c r="A10" s="9">
        <v>2</v>
      </c>
      <c r="B10" s="4"/>
      <c r="C10" s="4">
        <v>8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2" si="2">(C$8*C10)+(B$8*B10)</f>
        <v>1600</v>
      </c>
      <c r="U10" s="3">
        <f t="shared" si="0"/>
        <v>1739.1304347826085</v>
      </c>
      <c r="V10" s="2">
        <v>0.92</v>
      </c>
      <c r="W10" s="2">
        <v>220</v>
      </c>
      <c r="X10" s="44">
        <f t="shared" si="1"/>
        <v>7.9051383399209474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>
        <f>U10</f>
        <v>1739.1304347826085</v>
      </c>
      <c r="AF10" s="3"/>
      <c r="AG10" s="3"/>
      <c r="AH10" s="3"/>
    </row>
    <row r="11" spans="1:34">
      <c r="A11" s="9">
        <v>3</v>
      </c>
      <c r="B11" s="4"/>
      <c r="C11" s="4">
        <v>10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2000</v>
      </c>
      <c r="U11" s="3">
        <f t="shared" si="0"/>
        <v>2173.913043478261</v>
      </c>
      <c r="V11" s="2">
        <v>0.92</v>
      </c>
      <c r="W11" s="2">
        <v>220</v>
      </c>
      <c r="X11" s="44">
        <f t="shared" si="1"/>
        <v>9.8814229249011856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>
        <f>U11</f>
        <v>2173.913043478261</v>
      </c>
      <c r="AG11" s="3"/>
      <c r="AH11" s="3"/>
    </row>
    <row r="12" spans="1:34">
      <c r="A12" s="9">
        <v>4</v>
      </c>
      <c r="B12" s="4"/>
      <c r="C12" s="4">
        <v>10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2000</v>
      </c>
      <c r="U12" s="3">
        <f t="shared" si="0"/>
        <v>2173.913043478261</v>
      </c>
      <c r="V12" s="2">
        <v>0.92</v>
      </c>
      <c r="W12" s="2">
        <v>220</v>
      </c>
      <c r="X12" s="44">
        <f t="shared" si="1"/>
        <v>9.8814229249011856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/>
      <c r="AF12" s="3"/>
      <c r="AG12" s="3">
        <f>U12</f>
        <v>2173.913043478261</v>
      </c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82" t="s">
        <v>5</v>
      </c>
      <c r="B16" s="82"/>
      <c r="C16" s="57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10">
        <f>SUM(T9:T15)</f>
        <v>6496</v>
      </c>
      <c r="U16" s="10">
        <f>SUM(U9:U15)</f>
        <v>7060.869565217391</v>
      </c>
      <c r="V16" s="12">
        <v>0.92</v>
      </c>
      <c r="W16" s="12">
        <v>380</v>
      </c>
      <c r="X16" s="45">
        <f>U16/(380*SQRT(3))</f>
        <v>10.727881432081833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2713.0434782608695</v>
      </c>
      <c r="AF16" s="11">
        <f>SUM(AF9:AF15)</f>
        <v>2173.913043478261</v>
      </c>
      <c r="AG16" s="11">
        <f>SUM(AG9:AG15)</f>
        <v>2173.913043478261</v>
      </c>
      <c r="AH16" s="11">
        <f>SUM(AH9:AH15)</f>
        <v>0</v>
      </c>
    </row>
  </sheetData>
  <mergeCells count="28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E4:AH7"/>
    <mergeCell ref="D8:I8"/>
    <mergeCell ref="D15:I15"/>
    <mergeCell ref="Z4:Z8"/>
    <mergeCell ref="AA4:AA8"/>
    <mergeCell ref="AD4:AD8"/>
    <mergeCell ref="A16:B16"/>
    <mergeCell ref="D16:S16"/>
    <mergeCell ref="D9:S9"/>
    <mergeCell ref="D10:I10"/>
    <mergeCell ref="AB4:AB8"/>
    <mergeCell ref="D12:I12"/>
    <mergeCell ref="D13:I13"/>
    <mergeCell ref="D14:I14"/>
    <mergeCell ref="D11:I11"/>
    <mergeCell ref="AC4:AC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AN41"/>
  <sheetViews>
    <sheetView zoomScale="85" zoomScaleNormal="85" workbookViewId="0">
      <selection activeCell="AN41" sqref="A1:AN41"/>
    </sheetView>
  </sheetViews>
  <sheetFormatPr defaultRowHeight="12.75"/>
  <cols>
    <col min="1" max="1" width="5.85546875" customWidth="1"/>
    <col min="2" max="3" width="6" customWidth="1"/>
    <col min="4" max="5" width="5.42578125" customWidth="1"/>
    <col min="6" max="6" width="5.28515625" customWidth="1"/>
    <col min="7" max="9" width="10.42578125" customWidth="1"/>
    <col min="10" max="10" width="9.140625" customWidth="1"/>
    <col min="11" max="11" width="7" customWidth="1"/>
    <col min="12" max="12" width="5.140625" customWidth="1"/>
    <col min="13" max="13" width="1.42578125" customWidth="1"/>
    <col min="14" max="14" width="7" customWidth="1"/>
    <col min="15" max="15" width="6" customWidth="1"/>
    <col min="16" max="25" width="9.140625" hidden="1" customWidth="1"/>
    <col min="26" max="26" width="15.7109375" bestFit="1" customWidth="1"/>
    <col min="27" max="27" width="15.85546875" customWidth="1"/>
  </cols>
  <sheetData>
    <row r="1" spans="1:40">
      <c r="A1" s="91" t="s">
        <v>93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</row>
    <row r="2" spans="1:40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1:40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2.75" customHeight="1">
      <c r="A4" s="93" t="s">
        <v>1</v>
      </c>
      <c r="B4" s="84" t="s">
        <v>22</v>
      </c>
      <c r="C4" s="85"/>
      <c r="D4" s="85"/>
      <c r="E4" s="85"/>
      <c r="F4" s="85"/>
      <c r="G4" s="84" t="s">
        <v>21</v>
      </c>
      <c r="H4" s="85"/>
      <c r="I4" s="99"/>
      <c r="J4" s="95" t="s">
        <v>18</v>
      </c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 t="s">
        <v>0</v>
      </c>
      <c r="AA4" s="95" t="s">
        <v>2</v>
      </c>
      <c r="AB4" s="96" t="s">
        <v>3</v>
      </c>
      <c r="AC4" s="81" t="s">
        <v>17</v>
      </c>
      <c r="AD4" s="81" t="s">
        <v>15</v>
      </c>
      <c r="AE4" s="81" t="s">
        <v>4</v>
      </c>
      <c r="AF4" s="81" t="s">
        <v>6</v>
      </c>
      <c r="AG4" s="81" t="s">
        <v>7</v>
      </c>
      <c r="AH4" s="81" t="s">
        <v>8</v>
      </c>
      <c r="AI4" s="81" t="s">
        <v>20</v>
      </c>
      <c r="AJ4" s="81" t="s">
        <v>9</v>
      </c>
      <c r="AK4" s="95" t="s">
        <v>10</v>
      </c>
      <c r="AL4" s="95"/>
      <c r="AM4" s="95"/>
      <c r="AN4" s="95"/>
    </row>
    <row r="5" spans="1:40" ht="12.75" customHeight="1">
      <c r="A5" s="94"/>
      <c r="B5" s="86"/>
      <c r="C5" s="87"/>
      <c r="D5" s="87"/>
      <c r="E5" s="87"/>
      <c r="F5" s="87"/>
      <c r="G5" s="86"/>
      <c r="H5" s="87"/>
      <c r="I5" s="100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7"/>
      <c r="AC5" s="81"/>
      <c r="AD5" s="81"/>
      <c r="AE5" s="81"/>
      <c r="AF5" s="81"/>
      <c r="AG5" s="81"/>
      <c r="AH5" s="81"/>
      <c r="AI5" s="81"/>
      <c r="AJ5" s="81"/>
      <c r="AK5" s="95"/>
      <c r="AL5" s="95"/>
      <c r="AM5" s="95"/>
      <c r="AN5" s="95"/>
    </row>
    <row r="6" spans="1:40" ht="12.75" customHeight="1">
      <c r="A6" s="94"/>
      <c r="B6" s="86"/>
      <c r="C6" s="87"/>
      <c r="D6" s="87"/>
      <c r="E6" s="87"/>
      <c r="F6" s="87"/>
      <c r="G6" s="86"/>
      <c r="H6" s="87"/>
      <c r="I6" s="100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7"/>
      <c r="AC6" s="81"/>
      <c r="AD6" s="81"/>
      <c r="AE6" s="81"/>
      <c r="AF6" s="81"/>
      <c r="AG6" s="81"/>
      <c r="AH6" s="81"/>
      <c r="AI6" s="81"/>
      <c r="AJ6" s="81"/>
      <c r="AK6" s="95"/>
      <c r="AL6" s="95"/>
      <c r="AM6" s="95"/>
      <c r="AN6" s="95"/>
    </row>
    <row r="7" spans="1:40" ht="37.5" customHeight="1">
      <c r="A7" s="94"/>
      <c r="B7" s="88"/>
      <c r="C7" s="89"/>
      <c r="D7" s="89"/>
      <c r="E7" s="89"/>
      <c r="F7" s="89"/>
      <c r="G7" s="88"/>
      <c r="H7" s="89"/>
      <c r="I7" s="101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7"/>
      <c r="AC7" s="81"/>
      <c r="AD7" s="81"/>
      <c r="AE7" s="81"/>
      <c r="AF7" s="81"/>
      <c r="AG7" s="81"/>
      <c r="AH7" s="81"/>
      <c r="AI7" s="81"/>
      <c r="AJ7" s="81"/>
      <c r="AK7" s="95"/>
      <c r="AL7" s="95"/>
      <c r="AM7" s="95"/>
      <c r="AN7" s="95"/>
    </row>
    <row r="8" spans="1:40">
      <c r="A8" s="7"/>
      <c r="B8" s="59">
        <v>8</v>
      </c>
      <c r="C8" s="59">
        <v>16</v>
      </c>
      <c r="D8" s="59">
        <v>26</v>
      </c>
      <c r="E8" s="59">
        <v>32</v>
      </c>
      <c r="F8" s="59">
        <v>50</v>
      </c>
      <c r="G8" s="61">
        <v>100</v>
      </c>
      <c r="H8" s="61">
        <v>150</v>
      </c>
      <c r="I8" s="59">
        <v>200</v>
      </c>
      <c r="J8" s="90" t="s">
        <v>19</v>
      </c>
      <c r="K8" s="90"/>
      <c r="L8" s="90"/>
      <c r="M8" s="90"/>
      <c r="N8" s="90"/>
      <c r="O8" s="90"/>
      <c r="P8" s="59">
        <v>20</v>
      </c>
      <c r="Q8" s="6">
        <v>40</v>
      </c>
      <c r="R8" s="6">
        <v>60</v>
      </c>
      <c r="S8" s="6">
        <v>64</v>
      </c>
      <c r="T8" s="6">
        <v>32</v>
      </c>
      <c r="U8" s="6">
        <v>64</v>
      </c>
      <c r="V8" s="6">
        <v>80</v>
      </c>
      <c r="W8" s="6">
        <v>160</v>
      </c>
      <c r="X8" s="6">
        <v>26</v>
      </c>
      <c r="Y8" s="6">
        <v>52</v>
      </c>
      <c r="Z8" s="95"/>
      <c r="AA8" s="95"/>
      <c r="AB8" s="98"/>
      <c r="AC8" s="81"/>
      <c r="AD8" s="81"/>
      <c r="AE8" s="81"/>
      <c r="AF8" s="81"/>
      <c r="AG8" s="81"/>
      <c r="AH8" s="81"/>
      <c r="AI8" s="81"/>
      <c r="AJ8" s="81"/>
      <c r="AK8" s="5" t="s">
        <v>11</v>
      </c>
      <c r="AL8" s="5" t="s">
        <v>12</v>
      </c>
      <c r="AM8" s="5" t="s">
        <v>13</v>
      </c>
      <c r="AN8" s="5" t="s">
        <v>14</v>
      </c>
    </row>
    <row r="9" spans="1:40">
      <c r="A9" s="9">
        <v>1</v>
      </c>
      <c r="B9" s="4"/>
      <c r="C9" s="4">
        <v>4</v>
      </c>
      <c r="D9" s="4"/>
      <c r="E9" s="4">
        <v>42</v>
      </c>
      <c r="F9" s="4"/>
      <c r="G9" s="4"/>
      <c r="H9" s="4"/>
      <c r="I9" s="4"/>
      <c r="J9" s="79" t="s">
        <v>99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4">
        <f>(C9*C$8)+(F$8*F9)+(E$8*E9)+(I$8*I9)+(B$8*B9)+(D$8*D9)+(G$8*G9)+(H$8*H9)</f>
        <v>1408</v>
      </c>
      <c r="AA9" s="3">
        <f t="shared" ref="AA9:AA23" si="0">Z9/AB9</f>
        <v>1530.4347826086955</v>
      </c>
      <c r="AB9" s="2">
        <v>0.92</v>
      </c>
      <c r="AC9" s="2">
        <v>220</v>
      </c>
      <c r="AD9" s="44">
        <f t="shared" ref="AD9:AD23" si="1">AA9/AC9</f>
        <v>6.9565217391304346</v>
      </c>
      <c r="AE9" s="46">
        <v>2.5</v>
      </c>
      <c r="AF9" s="8">
        <v>2.5</v>
      </c>
      <c r="AG9" s="8">
        <v>2.5</v>
      </c>
      <c r="AH9" s="2">
        <v>20</v>
      </c>
      <c r="AI9" s="2"/>
      <c r="AJ9" s="1" t="s">
        <v>16</v>
      </c>
      <c r="AK9" s="3">
        <f>AA9</f>
        <v>1530.4347826086955</v>
      </c>
      <c r="AL9" s="3"/>
      <c r="AM9" s="3"/>
      <c r="AN9" s="3"/>
    </row>
    <row r="10" spans="1:40">
      <c r="A10" s="9">
        <v>2</v>
      </c>
      <c r="B10" s="4"/>
      <c r="C10" s="4"/>
      <c r="D10" s="4"/>
      <c r="E10" s="4">
        <v>36</v>
      </c>
      <c r="F10" s="4"/>
      <c r="G10" s="4"/>
      <c r="H10" s="4"/>
      <c r="I10" s="4"/>
      <c r="J10" s="79" t="s">
        <v>70</v>
      </c>
      <c r="K10" s="79"/>
      <c r="L10" s="79"/>
      <c r="M10" s="79"/>
      <c r="N10" s="79"/>
      <c r="O10" s="79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4">
        <f t="shared" ref="Z10:Z23" si="2">(C10*C$8)+(F$8*F10)+(E$8*E10)+(I$8*I10)+(B$8*B10)+(D$8*D10)+(G$8*G10)+(H$8*H10)</f>
        <v>1152</v>
      </c>
      <c r="AA10" s="3">
        <f t="shared" si="0"/>
        <v>1252.1739130434783</v>
      </c>
      <c r="AB10" s="2">
        <v>0.92</v>
      </c>
      <c r="AC10" s="2">
        <v>220</v>
      </c>
      <c r="AD10" s="44">
        <f t="shared" si="1"/>
        <v>5.691699604743083</v>
      </c>
      <c r="AE10" s="46">
        <v>2.5</v>
      </c>
      <c r="AF10" s="8">
        <v>2.5</v>
      </c>
      <c r="AG10" s="8">
        <v>2.5</v>
      </c>
      <c r="AH10" s="2">
        <v>20</v>
      </c>
      <c r="AI10" s="2"/>
      <c r="AJ10" s="1" t="s">
        <v>16</v>
      </c>
      <c r="AK10" s="3"/>
      <c r="AL10" s="3">
        <f>AA10</f>
        <v>1252.1739130434783</v>
      </c>
      <c r="AM10" s="3"/>
      <c r="AN10" s="3"/>
    </row>
    <row r="11" spans="1:40">
      <c r="A11" s="9">
        <v>3</v>
      </c>
      <c r="B11" s="4"/>
      <c r="C11" s="4"/>
      <c r="D11" s="4"/>
      <c r="E11" s="4">
        <v>36</v>
      </c>
      <c r="F11" s="4"/>
      <c r="G11" s="4"/>
      <c r="H11" s="4"/>
      <c r="I11" s="4"/>
      <c r="J11" s="79" t="s">
        <v>70</v>
      </c>
      <c r="K11" s="79"/>
      <c r="L11" s="79"/>
      <c r="M11" s="79"/>
      <c r="N11" s="79"/>
      <c r="O11" s="79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4">
        <f t="shared" si="2"/>
        <v>1152</v>
      </c>
      <c r="AA11" s="3">
        <f t="shared" si="0"/>
        <v>1252.1739130434783</v>
      </c>
      <c r="AB11" s="2">
        <v>0.92</v>
      </c>
      <c r="AC11" s="2">
        <v>220</v>
      </c>
      <c r="AD11" s="44">
        <f t="shared" si="1"/>
        <v>5.691699604743083</v>
      </c>
      <c r="AE11" s="46">
        <v>2.5</v>
      </c>
      <c r="AF11" s="8">
        <v>2.5</v>
      </c>
      <c r="AG11" s="8">
        <v>2.5</v>
      </c>
      <c r="AH11" s="2">
        <v>20</v>
      </c>
      <c r="AI11" s="2"/>
      <c r="AJ11" s="1" t="s">
        <v>16</v>
      </c>
      <c r="AK11" s="3"/>
      <c r="AL11" s="3"/>
      <c r="AM11" s="3">
        <f>AA11</f>
        <v>1252.1739130434783</v>
      </c>
      <c r="AN11" s="3"/>
    </row>
    <row r="12" spans="1:40">
      <c r="A12" s="9">
        <v>4</v>
      </c>
      <c r="B12" s="4"/>
      <c r="C12" s="4"/>
      <c r="D12" s="4"/>
      <c r="E12" s="4">
        <v>38</v>
      </c>
      <c r="F12" s="4"/>
      <c r="G12" s="4"/>
      <c r="H12" s="4"/>
      <c r="I12" s="4"/>
      <c r="J12" s="79" t="s">
        <v>100</v>
      </c>
      <c r="K12" s="79"/>
      <c r="L12" s="79"/>
      <c r="M12" s="79"/>
      <c r="N12" s="79"/>
      <c r="O12" s="79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4">
        <f t="shared" si="2"/>
        <v>1216</v>
      </c>
      <c r="AA12" s="3">
        <f t="shared" si="0"/>
        <v>1321.7391304347825</v>
      </c>
      <c r="AB12" s="2">
        <v>0.92</v>
      </c>
      <c r="AC12" s="2">
        <v>220</v>
      </c>
      <c r="AD12" s="44">
        <f t="shared" si="1"/>
        <v>6.0079051383399209</v>
      </c>
      <c r="AE12" s="46">
        <v>2.5</v>
      </c>
      <c r="AF12" s="8">
        <v>2.5</v>
      </c>
      <c r="AG12" s="8">
        <v>2.5</v>
      </c>
      <c r="AH12" s="2">
        <v>20</v>
      </c>
      <c r="AI12" s="2"/>
      <c r="AJ12" s="1" t="s">
        <v>16</v>
      </c>
      <c r="AK12" s="3">
        <f t="shared" ref="AK12" si="3">AA12</f>
        <v>1321.7391304347825</v>
      </c>
      <c r="AL12" s="3"/>
      <c r="AM12" s="3"/>
      <c r="AN12" s="3"/>
    </row>
    <row r="13" spans="1:40">
      <c r="A13" s="9">
        <v>5</v>
      </c>
      <c r="B13" s="4"/>
      <c r="C13" s="4"/>
      <c r="D13" s="4"/>
      <c r="E13" s="4">
        <v>36</v>
      </c>
      <c r="F13" s="4"/>
      <c r="G13" s="4"/>
      <c r="H13" s="4"/>
      <c r="I13" s="4"/>
      <c r="J13" s="79" t="s">
        <v>40</v>
      </c>
      <c r="K13" s="79"/>
      <c r="L13" s="79"/>
      <c r="M13" s="79"/>
      <c r="N13" s="79"/>
      <c r="O13" s="79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4">
        <f t="shared" si="2"/>
        <v>1152</v>
      </c>
      <c r="AA13" s="3">
        <f t="shared" si="0"/>
        <v>1252.1739130434783</v>
      </c>
      <c r="AB13" s="2">
        <v>0.92</v>
      </c>
      <c r="AC13" s="2">
        <v>220</v>
      </c>
      <c r="AD13" s="44">
        <f t="shared" si="1"/>
        <v>5.691699604743083</v>
      </c>
      <c r="AE13" s="46">
        <v>2.5</v>
      </c>
      <c r="AF13" s="8">
        <v>2.5</v>
      </c>
      <c r="AG13" s="8">
        <v>2.5</v>
      </c>
      <c r="AH13" s="2">
        <v>20</v>
      </c>
      <c r="AI13" s="2"/>
      <c r="AJ13" s="1" t="s">
        <v>16</v>
      </c>
      <c r="AK13" s="3"/>
      <c r="AL13" s="3">
        <f t="shared" ref="AL13" si="4">AA13</f>
        <v>1252.1739130434783</v>
      </c>
      <c r="AM13" s="3"/>
      <c r="AN13" s="3"/>
    </row>
    <row r="14" spans="1:40">
      <c r="A14" s="9">
        <v>6</v>
      </c>
      <c r="B14" s="4">
        <v>10</v>
      </c>
      <c r="C14" s="4"/>
      <c r="D14" s="4"/>
      <c r="E14" s="4"/>
      <c r="F14" s="4"/>
      <c r="G14" s="4"/>
      <c r="H14" s="4"/>
      <c r="I14" s="4"/>
      <c r="J14" s="79" t="s">
        <v>39</v>
      </c>
      <c r="K14" s="79"/>
      <c r="L14" s="79"/>
      <c r="M14" s="79"/>
      <c r="N14" s="79"/>
      <c r="O14" s="79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4">
        <f t="shared" si="2"/>
        <v>80</v>
      </c>
      <c r="AA14" s="3">
        <f t="shared" si="0"/>
        <v>86.956521739130437</v>
      </c>
      <c r="AB14" s="2">
        <v>0.92</v>
      </c>
      <c r="AC14" s="2">
        <v>220</v>
      </c>
      <c r="AD14" s="44">
        <f t="shared" si="1"/>
        <v>0.39525691699604742</v>
      </c>
      <c r="AE14" s="46">
        <v>2.5</v>
      </c>
      <c r="AF14" s="8">
        <v>2.5</v>
      </c>
      <c r="AG14" s="8">
        <v>2.5</v>
      </c>
      <c r="AH14" s="2">
        <v>16</v>
      </c>
      <c r="AI14" s="2"/>
      <c r="AJ14" s="1" t="s">
        <v>16</v>
      </c>
      <c r="AK14" s="3"/>
      <c r="AL14" s="3"/>
      <c r="AM14" s="3">
        <f t="shared" ref="AM14" si="5">AA14</f>
        <v>86.956521739130437</v>
      </c>
      <c r="AN14" s="3"/>
    </row>
    <row r="15" spans="1:40">
      <c r="A15" s="9">
        <v>7</v>
      </c>
      <c r="B15" s="4"/>
      <c r="C15" s="4"/>
      <c r="D15" s="4"/>
      <c r="E15" s="4"/>
      <c r="F15" s="4"/>
      <c r="G15" s="4"/>
      <c r="H15" s="4"/>
      <c r="I15" s="4">
        <v>6</v>
      </c>
      <c r="J15" s="79" t="s">
        <v>165</v>
      </c>
      <c r="K15" s="79"/>
      <c r="L15" s="79"/>
      <c r="M15" s="79"/>
      <c r="N15" s="79"/>
      <c r="O15" s="79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4">
        <f t="shared" si="2"/>
        <v>1200</v>
      </c>
      <c r="AA15" s="3">
        <f t="shared" si="0"/>
        <v>1304.3478260869565</v>
      </c>
      <c r="AB15" s="2">
        <v>0.92</v>
      </c>
      <c r="AC15" s="2">
        <v>220</v>
      </c>
      <c r="AD15" s="44">
        <f t="shared" si="1"/>
        <v>5.928853754940711</v>
      </c>
      <c r="AE15" s="46">
        <v>2.5</v>
      </c>
      <c r="AF15" s="8">
        <v>2.5</v>
      </c>
      <c r="AG15" s="8">
        <v>2.5</v>
      </c>
      <c r="AH15" s="2">
        <v>20</v>
      </c>
      <c r="AI15" s="2"/>
      <c r="AJ15" s="1" t="s">
        <v>16</v>
      </c>
      <c r="AK15" s="3">
        <f t="shared" ref="AK15" si="6">AA15</f>
        <v>1304.3478260869565</v>
      </c>
      <c r="AL15" s="3"/>
      <c r="AM15" s="3"/>
      <c r="AN15" s="3"/>
    </row>
    <row r="16" spans="1:40">
      <c r="A16" s="9">
        <v>8</v>
      </c>
      <c r="B16" s="4"/>
      <c r="C16" s="4"/>
      <c r="D16" s="4"/>
      <c r="E16" s="4"/>
      <c r="F16" s="4"/>
      <c r="G16" s="4"/>
      <c r="H16" s="4"/>
      <c r="I16" s="4">
        <v>6</v>
      </c>
      <c r="J16" s="79" t="s">
        <v>165</v>
      </c>
      <c r="K16" s="79"/>
      <c r="L16" s="79"/>
      <c r="M16" s="79"/>
      <c r="N16" s="79"/>
      <c r="O16" s="79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4">
        <f t="shared" si="2"/>
        <v>1200</v>
      </c>
      <c r="AA16" s="3">
        <f t="shared" si="0"/>
        <v>1304.3478260869565</v>
      </c>
      <c r="AB16" s="2">
        <v>0.92</v>
      </c>
      <c r="AC16" s="2">
        <v>220</v>
      </c>
      <c r="AD16" s="44">
        <f t="shared" si="1"/>
        <v>5.928853754940711</v>
      </c>
      <c r="AE16" s="46">
        <v>2.5</v>
      </c>
      <c r="AF16" s="8">
        <v>2.5</v>
      </c>
      <c r="AG16" s="8">
        <v>2.5</v>
      </c>
      <c r="AH16" s="2">
        <v>20</v>
      </c>
      <c r="AI16" s="2"/>
      <c r="AJ16" s="1" t="s">
        <v>16</v>
      </c>
      <c r="AK16" s="3"/>
      <c r="AL16" s="3">
        <f t="shared" ref="AL16" si="7">AA16</f>
        <v>1304.3478260869565</v>
      </c>
      <c r="AM16" s="3"/>
      <c r="AN16" s="3"/>
    </row>
    <row r="17" spans="1:40">
      <c r="A17" s="9">
        <v>9</v>
      </c>
      <c r="B17" s="4"/>
      <c r="C17" s="4"/>
      <c r="D17" s="4"/>
      <c r="E17" s="4"/>
      <c r="F17" s="4"/>
      <c r="G17" s="4"/>
      <c r="H17" s="4">
        <v>10</v>
      </c>
      <c r="I17" s="4"/>
      <c r="J17" s="79" t="s">
        <v>118</v>
      </c>
      <c r="K17" s="79"/>
      <c r="L17" s="79"/>
      <c r="M17" s="79"/>
      <c r="N17" s="79"/>
      <c r="O17" s="79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4">
        <f t="shared" si="2"/>
        <v>1500</v>
      </c>
      <c r="AA17" s="3">
        <f t="shared" si="0"/>
        <v>1630.4347826086955</v>
      </c>
      <c r="AB17" s="2">
        <v>0.92</v>
      </c>
      <c r="AC17" s="2">
        <v>220</v>
      </c>
      <c r="AD17" s="44">
        <f t="shared" si="1"/>
        <v>7.4110671936758887</v>
      </c>
      <c r="AE17" s="46">
        <v>2.5</v>
      </c>
      <c r="AF17" s="8">
        <v>2.5</v>
      </c>
      <c r="AG17" s="8">
        <v>2.5</v>
      </c>
      <c r="AH17" s="2">
        <v>20</v>
      </c>
      <c r="AI17" s="2"/>
      <c r="AJ17" s="1" t="s">
        <v>16</v>
      </c>
      <c r="AK17" s="3"/>
      <c r="AL17" s="3"/>
      <c r="AM17" s="3">
        <f t="shared" ref="AM17" si="8">AA17</f>
        <v>1630.4347826086955</v>
      </c>
      <c r="AN17" s="3"/>
    </row>
    <row r="18" spans="1:40">
      <c r="A18" s="9">
        <v>10</v>
      </c>
      <c r="B18" s="4"/>
      <c r="C18" s="4"/>
      <c r="D18" s="4"/>
      <c r="E18" s="4"/>
      <c r="F18" s="4"/>
      <c r="G18" s="4">
        <v>9</v>
      </c>
      <c r="H18" s="4"/>
      <c r="I18" s="4"/>
      <c r="J18" s="79" t="s">
        <v>113</v>
      </c>
      <c r="K18" s="79"/>
      <c r="L18" s="79"/>
      <c r="M18" s="79"/>
      <c r="N18" s="79"/>
      <c r="O18" s="79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4">
        <f t="shared" si="2"/>
        <v>900</v>
      </c>
      <c r="AA18" s="3">
        <f t="shared" si="0"/>
        <v>978.26086956521738</v>
      </c>
      <c r="AB18" s="2">
        <v>0.92</v>
      </c>
      <c r="AC18" s="2">
        <v>220</v>
      </c>
      <c r="AD18" s="44">
        <f t="shared" si="1"/>
        <v>4.4466403162055332</v>
      </c>
      <c r="AE18" s="46">
        <v>2.5</v>
      </c>
      <c r="AF18" s="8">
        <v>2.5</v>
      </c>
      <c r="AG18" s="8">
        <v>2.5</v>
      </c>
      <c r="AH18" s="2">
        <v>20</v>
      </c>
      <c r="AI18" s="2">
        <v>25</v>
      </c>
      <c r="AJ18" s="1" t="s">
        <v>16</v>
      </c>
      <c r="AK18" s="3">
        <f t="shared" ref="AK18" si="9">AA18</f>
        <v>978.26086956521738</v>
      </c>
      <c r="AL18" s="3"/>
      <c r="AM18" s="3"/>
      <c r="AN18" s="3"/>
    </row>
    <row r="19" spans="1:40">
      <c r="A19" s="9">
        <v>11</v>
      </c>
      <c r="B19" s="4"/>
      <c r="C19" s="4"/>
      <c r="D19" s="4"/>
      <c r="E19" s="4"/>
      <c r="F19" s="4"/>
      <c r="G19" s="4"/>
      <c r="H19" s="4"/>
      <c r="I19" s="4">
        <v>4</v>
      </c>
      <c r="J19" s="79" t="s">
        <v>115</v>
      </c>
      <c r="K19" s="79"/>
      <c r="L19" s="79"/>
      <c r="M19" s="79"/>
      <c r="N19" s="79"/>
      <c r="O19" s="79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4">
        <f t="shared" si="2"/>
        <v>800</v>
      </c>
      <c r="AA19" s="3">
        <f t="shared" si="0"/>
        <v>869.56521739130426</v>
      </c>
      <c r="AB19" s="2">
        <v>0.92</v>
      </c>
      <c r="AC19" s="2">
        <v>220</v>
      </c>
      <c r="AD19" s="44">
        <f t="shared" si="1"/>
        <v>3.9525691699604737</v>
      </c>
      <c r="AE19" s="46">
        <v>2.5</v>
      </c>
      <c r="AF19" s="8">
        <v>2.5</v>
      </c>
      <c r="AG19" s="8">
        <v>2.5</v>
      </c>
      <c r="AH19" s="2">
        <v>20</v>
      </c>
      <c r="AI19" s="2"/>
      <c r="AJ19" s="1" t="s">
        <v>16</v>
      </c>
      <c r="AK19" s="3"/>
      <c r="AL19" s="3">
        <f t="shared" ref="AL19" si="10">AA19</f>
        <v>869.56521739130426</v>
      </c>
      <c r="AM19" s="3"/>
      <c r="AN19" s="3"/>
    </row>
    <row r="20" spans="1:40">
      <c r="A20" s="9">
        <v>12</v>
      </c>
      <c r="B20" s="4"/>
      <c r="C20" s="4"/>
      <c r="D20" s="4"/>
      <c r="E20" s="4"/>
      <c r="F20" s="4"/>
      <c r="G20" s="4"/>
      <c r="H20" s="4">
        <v>10</v>
      </c>
      <c r="I20" s="4"/>
      <c r="J20" s="79" t="s">
        <v>118</v>
      </c>
      <c r="K20" s="79"/>
      <c r="L20" s="79"/>
      <c r="M20" s="79"/>
      <c r="N20" s="79"/>
      <c r="O20" s="79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4">
        <f t="shared" si="2"/>
        <v>1500</v>
      </c>
      <c r="AA20" s="3">
        <f t="shared" si="0"/>
        <v>1630.4347826086955</v>
      </c>
      <c r="AB20" s="2">
        <v>0.92</v>
      </c>
      <c r="AC20" s="2">
        <v>220</v>
      </c>
      <c r="AD20" s="44">
        <f t="shared" si="1"/>
        <v>7.4110671936758887</v>
      </c>
      <c r="AE20" s="46">
        <v>2.5</v>
      </c>
      <c r="AF20" s="8">
        <v>2.5</v>
      </c>
      <c r="AG20" s="8">
        <v>2.5</v>
      </c>
      <c r="AH20" s="2">
        <v>20</v>
      </c>
      <c r="AI20" s="2"/>
      <c r="AJ20" s="1" t="s">
        <v>16</v>
      </c>
      <c r="AK20" s="3"/>
      <c r="AL20" s="3"/>
      <c r="AM20" s="3">
        <f t="shared" ref="AM20" si="11">AA20</f>
        <v>1630.4347826086955</v>
      </c>
      <c r="AN20" s="3"/>
    </row>
    <row r="21" spans="1:40">
      <c r="A21" s="9">
        <v>13</v>
      </c>
      <c r="B21" s="4"/>
      <c r="C21" s="4"/>
      <c r="D21" s="4"/>
      <c r="E21" s="4"/>
      <c r="F21" s="4"/>
      <c r="G21" s="4"/>
      <c r="H21" s="4">
        <v>10</v>
      </c>
      <c r="I21" s="4"/>
      <c r="J21" s="79" t="s">
        <v>118</v>
      </c>
      <c r="K21" s="79"/>
      <c r="L21" s="79"/>
      <c r="M21" s="79"/>
      <c r="N21" s="79"/>
      <c r="O21" s="79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4">
        <f t="shared" si="2"/>
        <v>1500</v>
      </c>
      <c r="AA21" s="3">
        <f t="shared" si="0"/>
        <v>1630.4347826086955</v>
      </c>
      <c r="AB21" s="2">
        <v>0.92</v>
      </c>
      <c r="AC21" s="2">
        <v>220</v>
      </c>
      <c r="AD21" s="44">
        <f t="shared" si="1"/>
        <v>7.4110671936758887</v>
      </c>
      <c r="AE21" s="46">
        <v>2.5</v>
      </c>
      <c r="AF21" s="8">
        <v>2.5</v>
      </c>
      <c r="AG21" s="8">
        <v>2.5</v>
      </c>
      <c r="AH21" s="2">
        <v>20</v>
      </c>
      <c r="AI21" s="2"/>
      <c r="AJ21" s="1" t="s">
        <v>16</v>
      </c>
      <c r="AK21" s="3">
        <f t="shared" ref="AK21" si="12">AA21</f>
        <v>1630.4347826086955</v>
      </c>
      <c r="AL21" s="3"/>
      <c r="AM21" s="3"/>
      <c r="AN21" s="3"/>
    </row>
    <row r="22" spans="1:40">
      <c r="A22" s="9">
        <v>14</v>
      </c>
      <c r="B22" s="4"/>
      <c r="C22" s="4"/>
      <c r="D22" s="4"/>
      <c r="E22" s="4"/>
      <c r="F22" s="4"/>
      <c r="G22" s="4"/>
      <c r="H22" s="4">
        <v>10</v>
      </c>
      <c r="I22" s="4"/>
      <c r="J22" s="79" t="s">
        <v>118</v>
      </c>
      <c r="K22" s="79"/>
      <c r="L22" s="79"/>
      <c r="M22" s="79"/>
      <c r="N22" s="79"/>
      <c r="O22" s="79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4">
        <f t="shared" si="2"/>
        <v>1500</v>
      </c>
      <c r="AA22" s="3">
        <f t="shared" si="0"/>
        <v>1630.4347826086955</v>
      </c>
      <c r="AB22" s="2">
        <v>0.92</v>
      </c>
      <c r="AC22" s="2">
        <v>220</v>
      </c>
      <c r="AD22" s="44">
        <f t="shared" si="1"/>
        <v>7.4110671936758887</v>
      </c>
      <c r="AE22" s="46">
        <v>2.5</v>
      </c>
      <c r="AF22" s="8">
        <v>2.5</v>
      </c>
      <c r="AG22" s="8">
        <v>2.5</v>
      </c>
      <c r="AH22" s="2">
        <v>20</v>
      </c>
      <c r="AI22" s="2"/>
      <c r="AJ22" s="1" t="s">
        <v>16</v>
      </c>
      <c r="AK22" s="3"/>
      <c r="AL22" s="3">
        <f t="shared" ref="AL22" si="13">AA22</f>
        <v>1630.4347826086955</v>
      </c>
      <c r="AM22" s="3"/>
      <c r="AN22" s="3"/>
    </row>
    <row r="23" spans="1:40">
      <c r="A23" s="9">
        <v>15</v>
      </c>
      <c r="B23" s="4"/>
      <c r="C23" s="4"/>
      <c r="D23" s="4"/>
      <c r="E23" s="4"/>
      <c r="F23" s="4"/>
      <c r="G23" s="4"/>
      <c r="H23" s="4">
        <v>10</v>
      </c>
      <c r="I23" s="4"/>
      <c r="J23" s="79" t="s">
        <v>118</v>
      </c>
      <c r="K23" s="79"/>
      <c r="L23" s="79"/>
      <c r="M23" s="79"/>
      <c r="N23" s="79"/>
      <c r="O23" s="79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4">
        <f t="shared" si="2"/>
        <v>1500</v>
      </c>
      <c r="AA23" s="3">
        <f t="shared" si="0"/>
        <v>1630.4347826086955</v>
      </c>
      <c r="AB23" s="2">
        <v>0.92</v>
      </c>
      <c r="AC23" s="2">
        <v>220</v>
      </c>
      <c r="AD23" s="44">
        <f t="shared" si="1"/>
        <v>7.4110671936758887</v>
      </c>
      <c r="AE23" s="46">
        <v>2.5</v>
      </c>
      <c r="AF23" s="8">
        <v>2.5</v>
      </c>
      <c r="AG23" s="8">
        <v>2.5</v>
      </c>
      <c r="AH23" s="2">
        <v>20</v>
      </c>
      <c r="AI23" s="2"/>
      <c r="AJ23" s="1" t="s">
        <v>16</v>
      </c>
      <c r="AK23" s="3"/>
      <c r="AL23" s="3"/>
      <c r="AM23" s="3">
        <f t="shared" ref="AM23" si="14">AA23</f>
        <v>1630.4347826086955</v>
      </c>
      <c r="AN23" s="3"/>
    </row>
    <row r="24" spans="1:40">
      <c r="A24" s="9">
        <v>16</v>
      </c>
      <c r="B24" s="4"/>
      <c r="C24" s="4"/>
      <c r="D24" s="4"/>
      <c r="E24" s="4"/>
      <c r="F24" s="4"/>
      <c r="G24" s="4"/>
      <c r="H24" s="4">
        <v>10</v>
      </c>
      <c r="I24" s="4"/>
      <c r="J24" s="79" t="s">
        <v>118</v>
      </c>
      <c r="K24" s="79"/>
      <c r="L24" s="79"/>
      <c r="M24" s="79"/>
      <c r="N24" s="79"/>
      <c r="O24" s="79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4">
        <f t="shared" ref="Z24:Z30" si="15">(C24*C$8)+(F$8*F24)+(E$8*E24)+(I$8*I24)+(B$8*B24)+(D$8*D24)+(G$8*G24)+(H$8*H24)</f>
        <v>1500</v>
      </c>
      <c r="AA24" s="3">
        <f t="shared" ref="AA24:AA30" si="16">Z24/AB24</f>
        <v>1630.4347826086955</v>
      </c>
      <c r="AB24" s="2">
        <v>0.92</v>
      </c>
      <c r="AC24" s="2">
        <v>220</v>
      </c>
      <c r="AD24" s="44">
        <f t="shared" ref="AD24:AD30" si="17">AA24/AC24</f>
        <v>7.4110671936758887</v>
      </c>
      <c r="AE24" s="46">
        <v>2.5</v>
      </c>
      <c r="AF24" s="8">
        <v>2.5</v>
      </c>
      <c r="AG24" s="8">
        <v>2.5</v>
      </c>
      <c r="AH24" s="2">
        <v>20</v>
      </c>
      <c r="AI24" s="2"/>
      <c r="AJ24" s="1" t="s">
        <v>16</v>
      </c>
      <c r="AK24" s="3">
        <f t="shared" ref="AK24" si="18">AA24</f>
        <v>1630.4347826086955</v>
      </c>
      <c r="AL24" s="3"/>
      <c r="AM24" s="3"/>
      <c r="AN24" s="3"/>
    </row>
    <row r="25" spans="1:40">
      <c r="A25" s="9">
        <v>17</v>
      </c>
      <c r="B25" s="4"/>
      <c r="C25" s="4"/>
      <c r="D25" s="4"/>
      <c r="E25" s="4"/>
      <c r="F25" s="4"/>
      <c r="G25" s="4"/>
      <c r="H25" s="4">
        <v>10</v>
      </c>
      <c r="I25" s="4"/>
      <c r="J25" s="79" t="s">
        <v>118</v>
      </c>
      <c r="K25" s="79"/>
      <c r="L25" s="79"/>
      <c r="M25" s="79"/>
      <c r="N25" s="79"/>
      <c r="O25" s="79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4">
        <f t="shared" si="15"/>
        <v>1500</v>
      </c>
      <c r="AA25" s="3">
        <f t="shared" si="16"/>
        <v>1630.4347826086955</v>
      </c>
      <c r="AB25" s="2">
        <v>0.92</v>
      </c>
      <c r="AC25" s="2">
        <v>220</v>
      </c>
      <c r="AD25" s="44">
        <f t="shared" si="17"/>
        <v>7.4110671936758887</v>
      </c>
      <c r="AE25" s="46">
        <v>2.5</v>
      </c>
      <c r="AF25" s="8">
        <v>2.5</v>
      </c>
      <c r="AG25" s="8">
        <v>2.5</v>
      </c>
      <c r="AH25" s="2">
        <v>20</v>
      </c>
      <c r="AI25" s="2"/>
      <c r="AJ25" s="1" t="s">
        <v>16</v>
      </c>
      <c r="AK25" s="3"/>
      <c r="AL25" s="3">
        <f t="shared" ref="AL25" si="19">AA25</f>
        <v>1630.4347826086955</v>
      </c>
      <c r="AM25" s="3"/>
      <c r="AN25" s="3"/>
    </row>
    <row r="26" spans="1:40">
      <c r="A26" s="9">
        <v>18</v>
      </c>
      <c r="B26" s="4"/>
      <c r="C26" s="4"/>
      <c r="D26" s="4"/>
      <c r="E26" s="4"/>
      <c r="F26" s="4"/>
      <c r="G26" s="4"/>
      <c r="H26" s="4"/>
      <c r="I26" s="4">
        <v>4</v>
      </c>
      <c r="J26" s="79" t="s">
        <v>166</v>
      </c>
      <c r="K26" s="79"/>
      <c r="L26" s="79"/>
      <c r="M26" s="79"/>
      <c r="N26" s="79"/>
      <c r="O26" s="79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4">
        <f t="shared" si="15"/>
        <v>800</v>
      </c>
      <c r="AA26" s="3">
        <f t="shared" si="16"/>
        <v>869.56521739130426</v>
      </c>
      <c r="AB26" s="2">
        <v>0.92</v>
      </c>
      <c r="AC26" s="2">
        <v>220</v>
      </c>
      <c r="AD26" s="44">
        <f t="shared" si="17"/>
        <v>3.9525691699604737</v>
      </c>
      <c r="AE26" s="46">
        <v>2.5</v>
      </c>
      <c r="AF26" s="8">
        <v>2.5</v>
      </c>
      <c r="AG26" s="8">
        <v>2.5</v>
      </c>
      <c r="AH26" s="2">
        <v>20</v>
      </c>
      <c r="AI26" s="2"/>
      <c r="AJ26" s="1" t="s">
        <v>16</v>
      </c>
      <c r="AK26" s="3"/>
      <c r="AL26" s="3"/>
      <c r="AM26" s="3">
        <f t="shared" ref="AM26" si="20">AA26</f>
        <v>869.56521739130426</v>
      </c>
      <c r="AN26" s="3"/>
    </row>
    <row r="27" spans="1:40">
      <c r="A27" s="9">
        <v>19</v>
      </c>
      <c r="B27" s="4"/>
      <c r="C27" s="4"/>
      <c r="D27" s="4"/>
      <c r="E27" s="4"/>
      <c r="F27" s="4"/>
      <c r="G27" s="4"/>
      <c r="H27" s="4"/>
      <c r="I27" s="4">
        <v>8</v>
      </c>
      <c r="J27" s="79" t="s">
        <v>121</v>
      </c>
      <c r="K27" s="79"/>
      <c r="L27" s="79"/>
      <c r="M27" s="79"/>
      <c r="N27" s="79"/>
      <c r="O27" s="7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4">
        <f t="shared" si="15"/>
        <v>1600</v>
      </c>
      <c r="AA27" s="3">
        <f t="shared" si="16"/>
        <v>1739.1304347826085</v>
      </c>
      <c r="AB27" s="2">
        <v>0.92</v>
      </c>
      <c r="AC27" s="2">
        <v>220</v>
      </c>
      <c r="AD27" s="44">
        <f t="shared" si="17"/>
        <v>7.9051383399209474</v>
      </c>
      <c r="AE27" s="46">
        <v>2.5</v>
      </c>
      <c r="AF27" s="8">
        <v>2.5</v>
      </c>
      <c r="AG27" s="8">
        <v>2.5</v>
      </c>
      <c r="AH27" s="2">
        <v>20</v>
      </c>
      <c r="AI27" s="2"/>
      <c r="AJ27" s="1" t="s">
        <v>16</v>
      </c>
      <c r="AK27" s="3">
        <f t="shared" ref="AK27" si="21">AA27</f>
        <v>1739.1304347826085</v>
      </c>
      <c r="AL27" s="3"/>
      <c r="AM27" s="3"/>
      <c r="AN27" s="3"/>
    </row>
    <row r="28" spans="1:40">
      <c r="A28" s="9">
        <v>20</v>
      </c>
      <c r="B28" s="4"/>
      <c r="C28" s="4"/>
      <c r="D28" s="4"/>
      <c r="E28" s="4"/>
      <c r="F28" s="4"/>
      <c r="G28" s="4"/>
      <c r="H28" s="4"/>
      <c r="I28" s="4">
        <v>8</v>
      </c>
      <c r="J28" s="79" t="s">
        <v>167</v>
      </c>
      <c r="K28" s="79"/>
      <c r="L28" s="79"/>
      <c r="M28" s="79"/>
      <c r="N28" s="79"/>
      <c r="O28" s="79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4">
        <f t="shared" si="15"/>
        <v>1600</v>
      </c>
      <c r="AA28" s="3">
        <f t="shared" si="16"/>
        <v>1739.1304347826085</v>
      </c>
      <c r="AB28" s="2">
        <v>0.92</v>
      </c>
      <c r="AC28" s="2">
        <v>220</v>
      </c>
      <c r="AD28" s="44">
        <f t="shared" si="17"/>
        <v>7.9051383399209474</v>
      </c>
      <c r="AE28" s="46">
        <v>2.5</v>
      </c>
      <c r="AF28" s="8">
        <v>2.5</v>
      </c>
      <c r="AG28" s="8">
        <v>2.5</v>
      </c>
      <c r="AH28" s="2">
        <v>20</v>
      </c>
      <c r="AI28" s="2"/>
      <c r="AJ28" s="1" t="s">
        <v>16</v>
      </c>
      <c r="AK28" s="3"/>
      <c r="AL28" s="3">
        <f t="shared" ref="AL28" si="22">AA28</f>
        <v>1739.1304347826085</v>
      </c>
      <c r="AM28" s="3"/>
      <c r="AN28" s="3"/>
    </row>
    <row r="29" spans="1:40">
      <c r="A29" s="9">
        <v>21</v>
      </c>
      <c r="B29" s="4"/>
      <c r="C29" s="4"/>
      <c r="D29" s="4"/>
      <c r="E29" s="4"/>
      <c r="F29" s="4"/>
      <c r="G29" s="4">
        <v>9</v>
      </c>
      <c r="H29" s="4"/>
      <c r="I29" s="4"/>
      <c r="J29" s="79" t="s">
        <v>112</v>
      </c>
      <c r="K29" s="79"/>
      <c r="L29" s="79"/>
      <c r="M29" s="79"/>
      <c r="N29" s="79"/>
      <c r="O29" s="79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4">
        <f t="shared" si="15"/>
        <v>900</v>
      </c>
      <c r="AA29" s="3">
        <f t="shared" si="16"/>
        <v>978.26086956521738</v>
      </c>
      <c r="AB29" s="2">
        <v>0.92</v>
      </c>
      <c r="AC29" s="2">
        <v>220</v>
      </c>
      <c r="AD29" s="44">
        <f t="shared" si="17"/>
        <v>4.4466403162055332</v>
      </c>
      <c r="AE29" s="46">
        <v>2.5</v>
      </c>
      <c r="AF29" s="8">
        <v>2.5</v>
      </c>
      <c r="AG29" s="8">
        <v>2.5</v>
      </c>
      <c r="AH29" s="2">
        <v>20</v>
      </c>
      <c r="AI29" s="2">
        <v>25</v>
      </c>
      <c r="AJ29" s="1" t="s">
        <v>16</v>
      </c>
      <c r="AK29" s="3"/>
      <c r="AL29" s="3"/>
      <c r="AM29" s="3">
        <f t="shared" ref="AM29" si="23">AA29</f>
        <v>978.26086956521738</v>
      </c>
      <c r="AN29" s="3"/>
    </row>
    <row r="30" spans="1:40">
      <c r="A30" s="9">
        <v>22</v>
      </c>
      <c r="B30" s="4"/>
      <c r="C30" s="4"/>
      <c r="D30" s="4"/>
      <c r="E30" s="4"/>
      <c r="F30" s="4"/>
      <c r="G30" s="4">
        <v>3</v>
      </c>
      <c r="H30" s="4"/>
      <c r="I30" s="4"/>
      <c r="J30" s="79" t="s">
        <v>114</v>
      </c>
      <c r="K30" s="79"/>
      <c r="L30" s="79"/>
      <c r="M30" s="79"/>
      <c r="N30" s="79"/>
      <c r="O30" s="79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4">
        <f t="shared" si="15"/>
        <v>300</v>
      </c>
      <c r="AA30" s="3">
        <f t="shared" si="16"/>
        <v>326.08695652173913</v>
      </c>
      <c r="AB30" s="2">
        <v>0.92</v>
      </c>
      <c r="AC30" s="2">
        <v>220</v>
      </c>
      <c r="AD30" s="44">
        <f t="shared" si="17"/>
        <v>1.4822134387351777</v>
      </c>
      <c r="AE30" s="46">
        <v>2.5</v>
      </c>
      <c r="AF30" s="8">
        <v>2.5</v>
      </c>
      <c r="AG30" s="8">
        <v>2.5</v>
      </c>
      <c r="AH30" s="2">
        <v>20</v>
      </c>
      <c r="AI30" s="2"/>
      <c r="AJ30" s="1" t="s">
        <v>16</v>
      </c>
      <c r="AK30" s="3">
        <f t="shared" ref="AK30" si="24">AA30</f>
        <v>326.08695652173913</v>
      </c>
      <c r="AL30" s="3"/>
      <c r="AM30" s="3"/>
      <c r="AN30" s="3"/>
    </row>
    <row r="31" spans="1:40">
      <c r="A31" s="9">
        <v>23</v>
      </c>
      <c r="B31" s="4"/>
      <c r="C31" s="4"/>
      <c r="D31" s="4"/>
      <c r="E31" s="4"/>
      <c r="F31" s="4"/>
      <c r="G31" s="4"/>
      <c r="H31" s="4"/>
      <c r="I31" s="4"/>
      <c r="J31" s="79" t="s">
        <v>168</v>
      </c>
      <c r="K31" s="79"/>
      <c r="L31" s="79"/>
      <c r="M31" s="79"/>
      <c r="N31" s="79"/>
      <c r="O31" s="79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">
        <f>'QFLA1-2'!T17</f>
        <v>6376</v>
      </c>
      <c r="AA31" s="3">
        <f>'QFLA1-2'!U17</f>
        <v>6930.4347826086941</v>
      </c>
      <c r="AB31" s="63">
        <f>'QFLA1-2'!V17</f>
        <v>0.92</v>
      </c>
      <c r="AC31" s="64">
        <f>'QFLA1-2'!W17</f>
        <v>380</v>
      </c>
      <c r="AD31" s="44">
        <f>'QFLA1-2'!X17</f>
        <v>10.529706282474409</v>
      </c>
      <c r="AE31" s="46" t="str">
        <f>'QFLA1-2'!Y17</f>
        <v>3x6,0</v>
      </c>
      <c r="AF31" s="8">
        <f>'QFLA1-2'!Z17</f>
        <v>6</v>
      </c>
      <c r="AG31" s="8">
        <f>'QFLA1-2'!AA17</f>
        <v>6</v>
      </c>
      <c r="AH31" s="64">
        <f>'QFLA1-2'!AB17</f>
        <v>32</v>
      </c>
      <c r="AI31" s="2"/>
      <c r="AJ31" s="1" t="s">
        <v>16</v>
      </c>
      <c r="AK31" s="3"/>
      <c r="AL31" s="3"/>
      <c r="AM31" s="3"/>
      <c r="AN31" s="3">
        <f>AA31</f>
        <v>6930.4347826086941</v>
      </c>
    </row>
    <row r="32" spans="1:40">
      <c r="A32" s="9">
        <v>24</v>
      </c>
      <c r="B32" s="4"/>
      <c r="C32" s="4"/>
      <c r="D32" s="4"/>
      <c r="E32" s="4"/>
      <c r="F32" s="4"/>
      <c r="G32" s="4"/>
      <c r="H32" s="4"/>
      <c r="I32" s="4"/>
      <c r="J32" s="79" t="s">
        <v>169</v>
      </c>
      <c r="K32" s="79"/>
      <c r="L32" s="79"/>
      <c r="M32" s="79"/>
      <c r="N32" s="79"/>
      <c r="O32" s="79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4">
        <f>'QFLA2-2'!T17</f>
        <v>6576</v>
      </c>
      <c r="AA32" s="3">
        <f>'QFLA2-2'!U17</f>
        <v>7147.8260869565202</v>
      </c>
      <c r="AB32" s="63">
        <f>'QFLA2-2'!V17</f>
        <v>0.92</v>
      </c>
      <c r="AC32" s="64">
        <f>'QFLA2-2'!W17</f>
        <v>380</v>
      </c>
      <c r="AD32" s="44">
        <f>'QFLA2-2'!X17</f>
        <v>10.85999819848678</v>
      </c>
      <c r="AE32" s="46" t="str">
        <f>'QFLA2-2'!Y17</f>
        <v>3x6,0</v>
      </c>
      <c r="AF32" s="8">
        <f>'QFLA2-2'!Z17</f>
        <v>6</v>
      </c>
      <c r="AG32" s="8">
        <f>'QFLA2-2'!AA17</f>
        <v>6</v>
      </c>
      <c r="AH32" s="64">
        <f>'QFLA2-2'!AB17</f>
        <v>32</v>
      </c>
      <c r="AI32" s="2"/>
      <c r="AJ32" s="1" t="s">
        <v>16</v>
      </c>
      <c r="AK32" s="3"/>
      <c r="AL32" s="3"/>
      <c r="AM32" s="3"/>
      <c r="AN32" s="3">
        <f t="shared" ref="AN32:AN36" si="25">AA32</f>
        <v>7147.8260869565202</v>
      </c>
    </row>
    <row r="33" spans="1:40">
      <c r="A33" s="9">
        <v>25</v>
      </c>
      <c r="B33" s="4"/>
      <c r="C33" s="4"/>
      <c r="D33" s="4"/>
      <c r="E33" s="4"/>
      <c r="F33" s="4"/>
      <c r="G33" s="4"/>
      <c r="H33" s="4"/>
      <c r="I33" s="4"/>
      <c r="J33" s="79" t="s">
        <v>170</v>
      </c>
      <c r="K33" s="79"/>
      <c r="L33" s="79"/>
      <c r="M33" s="79"/>
      <c r="N33" s="79"/>
      <c r="O33" s="79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4">
        <f>'QFLA3-2'!T17</f>
        <v>6576</v>
      </c>
      <c r="AA33" s="3">
        <f>'QFLA3-2'!U17</f>
        <v>7147.8260869565202</v>
      </c>
      <c r="AB33" s="63">
        <f>'QFLA3-2'!V17</f>
        <v>0.92</v>
      </c>
      <c r="AC33" s="64">
        <f>'QFLA3-2'!W17</f>
        <v>380</v>
      </c>
      <c r="AD33" s="44">
        <f>'QFLA3-2'!X17</f>
        <v>10.85999819848678</v>
      </c>
      <c r="AE33" s="46" t="str">
        <f>'QFLA3-2'!Y17</f>
        <v>3x6,0</v>
      </c>
      <c r="AF33" s="8">
        <f>'QFLA3-2'!Z17</f>
        <v>6</v>
      </c>
      <c r="AG33" s="8">
        <f>'QFLA3-2'!AA17</f>
        <v>6</v>
      </c>
      <c r="AH33" s="64">
        <f>'QFLA3-2'!AB17</f>
        <v>32</v>
      </c>
      <c r="AI33" s="2"/>
      <c r="AJ33" s="1" t="s">
        <v>16</v>
      </c>
      <c r="AK33" s="3"/>
      <c r="AL33" s="3"/>
      <c r="AM33" s="3"/>
      <c r="AN33" s="3">
        <f t="shared" si="25"/>
        <v>7147.8260869565202</v>
      </c>
    </row>
    <row r="34" spans="1:40">
      <c r="A34" s="9">
        <v>26</v>
      </c>
      <c r="B34" s="4"/>
      <c r="C34" s="4"/>
      <c r="D34" s="4"/>
      <c r="E34" s="4"/>
      <c r="F34" s="4"/>
      <c r="G34" s="4"/>
      <c r="H34" s="4"/>
      <c r="I34" s="4"/>
      <c r="J34" s="79" t="s">
        <v>171</v>
      </c>
      <c r="K34" s="79"/>
      <c r="L34" s="79"/>
      <c r="M34" s="79"/>
      <c r="N34" s="79"/>
      <c r="O34" s="79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4">
        <f>'QFLA4-2'!T17</f>
        <v>6576</v>
      </c>
      <c r="AA34" s="3">
        <f>'QFLA4-2'!U17</f>
        <v>7147.8260869565202</v>
      </c>
      <c r="AB34" s="63">
        <f>'QFLA4-2'!V17</f>
        <v>0.92</v>
      </c>
      <c r="AC34" s="64">
        <f>'QFLA4-2'!W17</f>
        <v>380</v>
      </c>
      <c r="AD34" s="44">
        <f>'QFLA4-2'!X17</f>
        <v>10.85999819848678</v>
      </c>
      <c r="AE34" s="46" t="str">
        <f>'QFLA4-2'!Y17</f>
        <v>3x6,0</v>
      </c>
      <c r="AF34" s="8">
        <f>'QFLA4-2'!Z17</f>
        <v>6</v>
      </c>
      <c r="AG34" s="8">
        <f>'QFLA4-2'!AA17</f>
        <v>6</v>
      </c>
      <c r="AH34" s="64">
        <f>'QFLA4-2'!AB17</f>
        <v>32</v>
      </c>
      <c r="AI34" s="2"/>
      <c r="AJ34" s="1" t="s">
        <v>16</v>
      </c>
      <c r="AK34" s="3"/>
      <c r="AL34" s="3"/>
      <c r="AM34" s="3"/>
      <c r="AN34" s="3">
        <f t="shared" si="25"/>
        <v>7147.8260869565202</v>
      </c>
    </row>
    <row r="35" spans="1:40">
      <c r="A35" s="9">
        <v>27</v>
      </c>
      <c r="B35" s="4"/>
      <c r="C35" s="4"/>
      <c r="D35" s="4"/>
      <c r="E35" s="4"/>
      <c r="F35" s="4"/>
      <c r="G35" s="4"/>
      <c r="H35" s="4"/>
      <c r="I35" s="4"/>
      <c r="J35" s="79" t="s">
        <v>172</v>
      </c>
      <c r="K35" s="79"/>
      <c r="L35" s="79"/>
      <c r="M35" s="79"/>
      <c r="N35" s="79"/>
      <c r="O35" s="79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4">
        <f>'QFLA5-2'!T17</f>
        <v>6576</v>
      </c>
      <c r="AA35" s="3">
        <f>'QFLA5-2'!U17</f>
        <v>7147.8260869565202</v>
      </c>
      <c r="AB35" s="63">
        <f>'QFLA5-2'!V17</f>
        <v>0.92</v>
      </c>
      <c r="AC35" s="64">
        <f>'QFLA5-2'!W17</f>
        <v>380</v>
      </c>
      <c r="AD35" s="44">
        <f>'QFLA5-2'!X17</f>
        <v>10.85999819848678</v>
      </c>
      <c r="AE35" s="46" t="str">
        <f>'QFLA5-2'!Y17</f>
        <v>3x6,0</v>
      </c>
      <c r="AF35" s="8">
        <f>'QFLA5-2'!Z17</f>
        <v>6</v>
      </c>
      <c r="AG35" s="8">
        <f>'QFLA5-2'!AA17</f>
        <v>6</v>
      </c>
      <c r="AH35" s="64">
        <f>'QFLA5-2'!AB17</f>
        <v>32</v>
      </c>
      <c r="AI35" s="2"/>
      <c r="AJ35" s="1" t="s">
        <v>16</v>
      </c>
      <c r="AK35" s="3"/>
      <c r="AL35" s="3"/>
      <c r="AM35" s="3"/>
      <c r="AN35" s="3">
        <f t="shared" si="25"/>
        <v>7147.8260869565202</v>
      </c>
    </row>
    <row r="36" spans="1:40">
      <c r="A36" s="9">
        <v>28</v>
      </c>
      <c r="B36" s="4"/>
      <c r="C36" s="4"/>
      <c r="D36" s="4"/>
      <c r="E36" s="4"/>
      <c r="F36" s="4"/>
      <c r="G36" s="4"/>
      <c r="H36" s="4"/>
      <c r="I36" s="4"/>
      <c r="J36" s="79" t="s">
        <v>192</v>
      </c>
      <c r="K36" s="79"/>
      <c r="L36" s="79"/>
      <c r="M36" s="79"/>
      <c r="N36" s="79"/>
      <c r="O36" s="79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3">
        <v>75000</v>
      </c>
      <c r="AA36" s="3">
        <f t="shared" ref="AA36" si="26">Z36/AB36</f>
        <v>81521.739130434784</v>
      </c>
      <c r="AB36" s="2">
        <v>0.92</v>
      </c>
      <c r="AC36" s="2">
        <v>380</v>
      </c>
      <c r="AD36" s="44">
        <f>AA36/(380*SQRT(3))</f>
        <v>123.85946850463941</v>
      </c>
      <c r="AE36" s="46" t="s">
        <v>134</v>
      </c>
      <c r="AF36" s="8">
        <v>70</v>
      </c>
      <c r="AG36" s="8">
        <v>35</v>
      </c>
      <c r="AH36" s="2">
        <v>125</v>
      </c>
      <c r="AI36" s="2"/>
      <c r="AJ36" s="1" t="s">
        <v>16</v>
      </c>
      <c r="AK36" s="3"/>
      <c r="AL36" s="3"/>
      <c r="AM36" s="3"/>
      <c r="AN36" s="3">
        <f t="shared" si="25"/>
        <v>81521.739130434784</v>
      </c>
    </row>
    <row r="37" spans="1:40">
      <c r="A37" s="9">
        <v>29</v>
      </c>
      <c r="B37" s="4"/>
      <c r="C37" s="4"/>
      <c r="D37" s="4"/>
      <c r="E37" s="4"/>
      <c r="F37" s="4"/>
      <c r="G37" s="4"/>
      <c r="H37" s="4"/>
      <c r="I37" s="4"/>
      <c r="J37" s="79" t="s">
        <v>103</v>
      </c>
      <c r="K37" s="79"/>
      <c r="L37" s="79"/>
      <c r="M37" s="79"/>
      <c r="N37" s="79"/>
      <c r="O37" s="79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4"/>
      <c r="AA37" s="3"/>
      <c r="AB37" s="2"/>
      <c r="AC37" s="2"/>
      <c r="AD37" s="44"/>
      <c r="AE37" s="46"/>
      <c r="AF37" s="8"/>
      <c r="AG37" s="8"/>
      <c r="AH37" s="2"/>
      <c r="AI37" s="2"/>
      <c r="AJ37" s="1"/>
      <c r="AK37" s="3"/>
      <c r="AL37" s="3"/>
      <c r="AM37" s="3"/>
      <c r="AN37" s="3"/>
    </row>
    <row r="38" spans="1:40">
      <c r="A38" s="9">
        <v>30</v>
      </c>
      <c r="B38" s="4"/>
      <c r="C38" s="4"/>
      <c r="D38" s="4"/>
      <c r="E38" s="4"/>
      <c r="F38" s="4"/>
      <c r="G38" s="4"/>
      <c r="H38" s="4"/>
      <c r="I38" s="4"/>
      <c r="J38" s="79" t="s">
        <v>103</v>
      </c>
      <c r="K38" s="79"/>
      <c r="L38" s="79"/>
      <c r="M38" s="79"/>
      <c r="N38" s="79"/>
      <c r="O38" s="79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4"/>
      <c r="AA38" s="3"/>
      <c r="AB38" s="2"/>
      <c r="AC38" s="2"/>
      <c r="AD38" s="44"/>
      <c r="AE38" s="46"/>
      <c r="AF38" s="8"/>
      <c r="AG38" s="8"/>
      <c r="AH38" s="2"/>
      <c r="AI38" s="2"/>
      <c r="AJ38" s="1"/>
      <c r="AK38" s="3"/>
      <c r="AL38" s="3"/>
      <c r="AM38" s="3"/>
      <c r="AN38" s="3"/>
    </row>
    <row r="39" spans="1:40">
      <c r="A39" s="9">
        <v>31</v>
      </c>
      <c r="B39" s="4"/>
      <c r="C39" s="4"/>
      <c r="D39" s="4"/>
      <c r="E39" s="4"/>
      <c r="F39" s="4"/>
      <c r="G39" s="4"/>
      <c r="H39" s="4"/>
      <c r="I39" s="4"/>
      <c r="J39" s="79" t="s">
        <v>103</v>
      </c>
      <c r="K39" s="79"/>
      <c r="L39" s="79"/>
      <c r="M39" s="79"/>
      <c r="N39" s="79"/>
      <c r="O39" s="79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4"/>
      <c r="AA39" s="3"/>
      <c r="AB39" s="2"/>
      <c r="AC39" s="2"/>
      <c r="AD39" s="44"/>
      <c r="AE39" s="46"/>
      <c r="AF39" s="8"/>
      <c r="AG39" s="8"/>
      <c r="AH39" s="2"/>
      <c r="AI39" s="2"/>
      <c r="AJ39" s="1"/>
      <c r="AK39" s="3"/>
      <c r="AL39" s="3"/>
      <c r="AM39" s="3"/>
      <c r="AN39" s="3"/>
    </row>
    <row r="40" spans="1:40">
      <c r="A40" s="82" t="s">
        <v>5</v>
      </c>
      <c r="B40" s="82"/>
      <c r="C40" s="82"/>
      <c r="D40" s="82"/>
      <c r="E40" s="82"/>
      <c r="F40" s="82"/>
      <c r="G40" s="62"/>
      <c r="H40" s="62"/>
      <c r="I40" s="57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10">
        <f>SUM(Z9:Z39)</f>
        <v>133640</v>
      </c>
      <c r="AA40" s="10">
        <f>SUM(AA9:AA39)</f>
        <v>145260.86956521738</v>
      </c>
      <c r="AB40" s="12">
        <v>0.92</v>
      </c>
      <c r="AC40" s="12">
        <v>380</v>
      </c>
      <c r="AD40" s="45">
        <f>AA40/660</f>
        <v>220.09222661396572</v>
      </c>
      <c r="AE40" s="10" t="s">
        <v>134</v>
      </c>
      <c r="AF40" s="10">
        <v>70</v>
      </c>
      <c r="AG40" s="10">
        <v>35</v>
      </c>
      <c r="AH40" s="12">
        <v>175</v>
      </c>
      <c r="AI40" s="13"/>
      <c r="AJ40" s="12" t="s">
        <v>16</v>
      </c>
      <c r="AK40" s="11">
        <f>SUM(AK9:AK39)</f>
        <v>10460.86956521739</v>
      </c>
      <c r="AL40" s="11">
        <f>SUM(AL9:AL39)</f>
        <v>9678.2608695652161</v>
      </c>
      <c r="AM40" s="11">
        <f>SUM(AM9:AM39)</f>
        <v>8078.260869565217</v>
      </c>
      <c r="AN40" s="11">
        <f>SUM(AN9:AN39)</f>
        <v>117043.47826086957</v>
      </c>
    </row>
    <row r="41" spans="1:40">
      <c r="A41" s="80" t="s">
        <v>193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</sheetData>
  <mergeCells count="53">
    <mergeCell ref="J29:O29"/>
    <mergeCell ref="J30:O30"/>
    <mergeCell ref="J37:O37"/>
    <mergeCell ref="J39:O39"/>
    <mergeCell ref="J35:O35"/>
    <mergeCell ref="J36:O36"/>
    <mergeCell ref="J31:O31"/>
    <mergeCell ref="J32:O32"/>
    <mergeCell ref="J33:O33"/>
    <mergeCell ref="J34:O34"/>
    <mergeCell ref="J38:O38"/>
    <mergeCell ref="A1:AN2"/>
    <mergeCell ref="A3:AN3"/>
    <mergeCell ref="A4:A7"/>
    <mergeCell ref="B4:F7"/>
    <mergeCell ref="J4:Y7"/>
    <mergeCell ref="Z4:Z8"/>
    <mergeCell ref="AA4:AA8"/>
    <mergeCell ref="AB4:AB8"/>
    <mergeCell ref="AC4:AC8"/>
    <mergeCell ref="G4:I7"/>
    <mergeCell ref="AD4:AD8"/>
    <mergeCell ref="AE4:AE8"/>
    <mergeCell ref="AJ4:AJ8"/>
    <mergeCell ref="AK4:AN7"/>
    <mergeCell ref="J8:O8"/>
    <mergeCell ref="AH4:AH8"/>
    <mergeCell ref="AI4:AI8"/>
    <mergeCell ref="J15:O15"/>
    <mergeCell ref="AF4:AF8"/>
    <mergeCell ref="AG4:AG8"/>
    <mergeCell ref="J14:O14"/>
    <mergeCell ref="J12:O12"/>
    <mergeCell ref="J13:O13"/>
    <mergeCell ref="J11:O11"/>
    <mergeCell ref="J9:Y9"/>
    <mergeCell ref="J10:O10"/>
    <mergeCell ref="J16:O16"/>
    <mergeCell ref="A41:O41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A40:F40"/>
    <mergeCell ref="J40:Y40"/>
    <mergeCell ref="J17:O17"/>
    <mergeCell ref="J27:O27"/>
    <mergeCell ref="J28:O28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7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3" si="2">(C$8*C10)+(B$8*B10)</f>
        <v>1400</v>
      </c>
      <c r="U10" s="3">
        <f t="shared" si="0"/>
        <v>1521.7391304347825</v>
      </c>
      <c r="V10" s="2">
        <v>0.92</v>
      </c>
      <c r="W10" s="2">
        <v>220</v>
      </c>
      <c r="X10" s="44">
        <f t="shared" si="1"/>
        <v>6.9169960474308292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1521.7391304347825</v>
      </c>
      <c r="AG10" s="3"/>
      <c r="AH10" s="3"/>
    </row>
    <row r="11" spans="1:34">
      <c r="A11" s="9">
        <v>3</v>
      </c>
      <c r="B11" s="4"/>
      <c r="C11" s="4">
        <v>7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1400</v>
      </c>
      <c r="U11" s="3">
        <f t="shared" si="0"/>
        <v>1521.7391304347825</v>
      </c>
      <c r="V11" s="2">
        <v>0.92</v>
      </c>
      <c r="W11" s="2">
        <v>220</v>
      </c>
      <c r="X11" s="44">
        <f t="shared" si="1"/>
        <v>6.9169960474308292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1521.7391304347825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7</v>
      </c>
      <c r="D13" s="79" t="s">
        <v>101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>
        <f t="shared" si="2"/>
        <v>1400</v>
      </c>
      <c r="U13" s="3">
        <f t="shared" si="0"/>
        <v>1521.7391304347825</v>
      </c>
      <c r="V13" s="2">
        <v>0.92</v>
      </c>
      <c r="W13" s="2">
        <v>220</v>
      </c>
      <c r="X13" s="44">
        <f t="shared" si="1"/>
        <v>6.9169960474308292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1521.7391304347825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7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6376</v>
      </c>
      <c r="U17" s="10">
        <f>SUM(U9:U16)</f>
        <v>6930.4347826086941</v>
      </c>
      <c r="V17" s="12">
        <v>0.92</v>
      </c>
      <c r="W17" s="12">
        <v>380</v>
      </c>
      <c r="X17" s="45">
        <f>U17/(380*SQRT(3))</f>
        <v>10.529706282474409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3043.478260869565</v>
      </c>
      <c r="AG17" s="11">
        <f>SUM(AG9:AG16)</f>
        <v>1521.7391304347825</v>
      </c>
      <c r="AH17" s="11">
        <f>SUM(AH9:AH16)</f>
        <v>0</v>
      </c>
    </row>
  </sheetData>
  <mergeCells count="29">
    <mergeCell ref="AB4:AB8"/>
    <mergeCell ref="AC4:AC8"/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Z4:Z8"/>
    <mergeCell ref="AA4:AA8"/>
    <mergeCell ref="D14:I14"/>
    <mergeCell ref="D16:I16"/>
    <mergeCell ref="D12:I12"/>
    <mergeCell ref="D13:I13"/>
    <mergeCell ref="D11:I11"/>
    <mergeCell ref="D8:I8"/>
    <mergeCell ref="A17:B17"/>
    <mergeCell ref="D17:S17"/>
    <mergeCell ref="D9:S9"/>
    <mergeCell ref="D10:I10"/>
    <mergeCell ref="D15:I1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J27"/>
  <sheetViews>
    <sheetView zoomScale="85" zoomScaleNormal="85" workbookViewId="0">
      <selection activeCell="AJ27" sqref="A1:AJ27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5" width="6.28515625" customWidth="1"/>
    <col min="6" max="6" width="9.140625" customWidth="1"/>
    <col min="7" max="7" width="7" customWidth="1"/>
    <col min="8" max="8" width="5.140625" customWidth="1"/>
    <col min="9" max="10" width="1.42578125" customWidth="1"/>
    <col min="11" max="11" width="6" customWidth="1"/>
    <col min="12" max="21" width="9.140625" hidden="1" customWidth="1"/>
    <col min="22" max="22" width="15.7109375" bestFit="1" customWidth="1"/>
    <col min="23" max="23" width="15.85546875" customWidth="1"/>
  </cols>
  <sheetData>
    <row r="1" spans="1:36">
      <c r="A1" s="91" t="s">
        <v>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36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 spans="1:36" ht="12.75" customHeight="1">
      <c r="A4" s="93" t="s">
        <v>1</v>
      </c>
      <c r="B4" s="105" t="s">
        <v>22</v>
      </c>
      <c r="C4" s="84" t="s">
        <v>21</v>
      </c>
      <c r="D4" s="85"/>
      <c r="E4" s="99"/>
      <c r="F4" s="95" t="s">
        <v>18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 t="s">
        <v>0</v>
      </c>
      <c r="W4" s="95" t="s">
        <v>2</v>
      </c>
      <c r="X4" s="96" t="s">
        <v>3</v>
      </c>
      <c r="Y4" s="81" t="s">
        <v>17</v>
      </c>
      <c r="Z4" s="81" t="s">
        <v>15</v>
      </c>
      <c r="AA4" s="81" t="s">
        <v>4</v>
      </c>
      <c r="AB4" s="81" t="s">
        <v>6</v>
      </c>
      <c r="AC4" s="81" t="s">
        <v>7</v>
      </c>
      <c r="AD4" s="81" t="s">
        <v>8</v>
      </c>
      <c r="AE4" s="81" t="s">
        <v>20</v>
      </c>
      <c r="AF4" s="81" t="s">
        <v>9</v>
      </c>
      <c r="AG4" s="95" t="s">
        <v>10</v>
      </c>
      <c r="AH4" s="95"/>
      <c r="AI4" s="95"/>
      <c r="AJ4" s="95"/>
    </row>
    <row r="5" spans="1:36" ht="12.75" customHeight="1">
      <c r="A5" s="94"/>
      <c r="B5" s="105"/>
      <c r="C5" s="86"/>
      <c r="D5" s="87"/>
      <c r="E5" s="100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7"/>
      <c r="Y5" s="81"/>
      <c r="Z5" s="81"/>
      <c r="AA5" s="81"/>
      <c r="AB5" s="81"/>
      <c r="AC5" s="81"/>
      <c r="AD5" s="81"/>
      <c r="AE5" s="81"/>
      <c r="AF5" s="81"/>
      <c r="AG5" s="95"/>
      <c r="AH5" s="95"/>
      <c r="AI5" s="95"/>
      <c r="AJ5" s="95"/>
    </row>
    <row r="6" spans="1:36" ht="12.75" customHeight="1">
      <c r="A6" s="94"/>
      <c r="B6" s="105"/>
      <c r="C6" s="86"/>
      <c r="D6" s="87"/>
      <c r="E6" s="100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7"/>
      <c r="Y6" s="81"/>
      <c r="Z6" s="81"/>
      <c r="AA6" s="81"/>
      <c r="AB6" s="81"/>
      <c r="AC6" s="81"/>
      <c r="AD6" s="81"/>
      <c r="AE6" s="81"/>
      <c r="AF6" s="81"/>
      <c r="AG6" s="95"/>
      <c r="AH6" s="95"/>
      <c r="AI6" s="95"/>
      <c r="AJ6" s="95"/>
    </row>
    <row r="7" spans="1:36" ht="37.5" customHeight="1">
      <c r="A7" s="94"/>
      <c r="B7" s="105"/>
      <c r="C7" s="88"/>
      <c r="D7" s="89"/>
      <c r="E7" s="101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7"/>
      <c r="Y7" s="81"/>
      <c r="Z7" s="81"/>
      <c r="AA7" s="81"/>
      <c r="AB7" s="81"/>
      <c r="AC7" s="81"/>
      <c r="AD7" s="81"/>
      <c r="AE7" s="81"/>
      <c r="AF7" s="81"/>
      <c r="AG7" s="95"/>
      <c r="AH7" s="95"/>
      <c r="AI7" s="95"/>
      <c r="AJ7" s="95"/>
    </row>
    <row r="8" spans="1:36">
      <c r="A8" s="7"/>
      <c r="B8" s="43">
        <v>32</v>
      </c>
      <c r="C8" s="43">
        <v>200</v>
      </c>
      <c r="D8" s="43">
        <v>500</v>
      </c>
      <c r="E8" s="43" t="s">
        <v>35</v>
      </c>
      <c r="F8" s="90" t="s">
        <v>19</v>
      </c>
      <c r="G8" s="90"/>
      <c r="H8" s="90"/>
      <c r="I8" s="90"/>
      <c r="J8" s="90"/>
      <c r="K8" s="90"/>
      <c r="L8" s="43">
        <v>20</v>
      </c>
      <c r="M8" s="6">
        <v>40</v>
      </c>
      <c r="N8" s="6">
        <v>60</v>
      </c>
      <c r="O8" s="6">
        <v>64</v>
      </c>
      <c r="P8" s="6">
        <v>32</v>
      </c>
      <c r="Q8" s="6">
        <v>64</v>
      </c>
      <c r="R8" s="6">
        <v>80</v>
      </c>
      <c r="S8" s="6">
        <v>160</v>
      </c>
      <c r="T8" s="6">
        <v>26</v>
      </c>
      <c r="U8" s="6">
        <v>52</v>
      </c>
      <c r="V8" s="95"/>
      <c r="W8" s="95"/>
      <c r="X8" s="98"/>
      <c r="Y8" s="81"/>
      <c r="Z8" s="81"/>
      <c r="AA8" s="81"/>
      <c r="AB8" s="81"/>
      <c r="AC8" s="81"/>
      <c r="AD8" s="81"/>
      <c r="AE8" s="81"/>
      <c r="AF8" s="81"/>
      <c r="AG8" s="5" t="s">
        <v>11</v>
      </c>
      <c r="AH8" s="5" t="s">
        <v>12</v>
      </c>
      <c r="AI8" s="5" t="s">
        <v>13</v>
      </c>
      <c r="AJ8" s="5" t="s">
        <v>14</v>
      </c>
    </row>
    <row r="9" spans="1:36">
      <c r="A9" s="9">
        <v>1</v>
      </c>
      <c r="B9" s="4">
        <v>18</v>
      </c>
      <c r="C9" s="4"/>
      <c r="D9" s="4"/>
      <c r="E9" s="4"/>
      <c r="F9" s="79" t="s">
        <v>34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3">
        <f>(C$8*C9)+(D$8*D9)+(B$8*B9)</f>
        <v>576</v>
      </c>
      <c r="W9" s="3">
        <f t="shared" ref="W9" si="0">V9/X9</f>
        <v>626.08695652173913</v>
      </c>
      <c r="X9" s="2">
        <v>0.92</v>
      </c>
      <c r="Y9" s="2">
        <v>220</v>
      </c>
      <c r="Z9" s="44">
        <f t="shared" ref="Z9" si="1">W9/Y9</f>
        <v>2.8458498023715415</v>
      </c>
      <c r="AA9" s="8">
        <v>1.5</v>
      </c>
      <c r="AB9" s="8">
        <v>1.5</v>
      </c>
      <c r="AC9" s="8">
        <v>1.5</v>
      </c>
      <c r="AD9" s="2">
        <v>16</v>
      </c>
      <c r="AE9" s="2"/>
      <c r="AF9" s="1" t="s">
        <v>16</v>
      </c>
      <c r="AG9" s="3">
        <f>W9</f>
        <v>626.08695652173913</v>
      </c>
      <c r="AH9" s="3"/>
      <c r="AI9" s="3"/>
      <c r="AJ9" s="3"/>
    </row>
    <row r="10" spans="1:36" s="69" customFormat="1">
      <c r="A10" s="9">
        <v>2</v>
      </c>
      <c r="B10" s="4"/>
      <c r="C10" s="4"/>
      <c r="D10" s="4"/>
      <c r="E10" s="4">
        <v>1</v>
      </c>
      <c r="F10" s="79" t="s">
        <v>104</v>
      </c>
      <c r="G10" s="79"/>
      <c r="H10" s="79"/>
      <c r="I10" s="79"/>
      <c r="J10" s="79"/>
      <c r="K10" s="79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4">
        <v>14720</v>
      </c>
      <c r="W10" s="4">
        <f t="shared" ref="W10:W19" si="2">V10/X10</f>
        <v>16000</v>
      </c>
      <c r="X10" s="66">
        <v>0.92</v>
      </c>
      <c r="Y10" s="66">
        <v>380</v>
      </c>
      <c r="Z10" s="67">
        <f>W10/(380*SQRT(3))</f>
        <v>24.309485018510561</v>
      </c>
      <c r="AA10" s="70" t="s">
        <v>126</v>
      </c>
      <c r="AB10" s="46">
        <v>6</v>
      </c>
      <c r="AC10" s="46">
        <v>6</v>
      </c>
      <c r="AD10" s="66">
        <v>32</v>
      </c>
      <c r="AE10" s="66"/>
      <c r="AF10" s="68" t="s">
        <v>16</v>
      </c>
      <c r="AG10" s="4"/>
      <c r="AH10" s="4"/>
      <c r="AI10" s="4"/>
      <c r="AJ10" s="4">
        <f>W10</f>
        <v>16000</v>
      </c>
    </row>
    <row r="11" spans="1:36" s="69" customFormat="1">
      <c r="A11" s="9">
        <v>3</v>
      </c>
      <c r="B11" s="4"/>
      <c r="C11" s="4"/>
      <c r="D11" s="4"/>
      <c r="E11" s="4">
        <v>1</v>
      </c>
      <c r="F11" s="79" t="s">
        <v>104</v>
      </c>
      <c r="G11" s="79"/>
      <c r="H11" s="79"/>
      <c r="I11" s="79"/>
      <c r="J11" s="79"/>
      <c r="K11" s="79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4">
        <v>14720</v>
      </c>
      <c r="W11" s="4">
        <f t="shared" si="2"/>
        <v>16000</v>
      </c>
      <c r="X11" s="66">
        <v>0.92</v>
      </c>
      <c r="Y11" s="66">
        <v>380</v>
      </c>
      <c r="Z11" s="67">
        <f>W11/(380*SQRT(3))</f>
        <v>24.309485018510561</v>
      </c>
      <c r="AA11" s="70" t="s">
        <v>126</v>
      </c>
      <c r="AB11" s="46">
        <v>6</v>
      </c>
      <c r="AC11" s="46">
        <v>6</v>
      </c>
      <c r="AD11" s="66">
        <v>32</v>
      </c>
      <c r="AE11" s="66"/>
      <c r="AF11" s="68" t="s">
        <v>16</v>
      </c>
      <c r="AG11" s="4"/>
      <c r="AH11" s="4"/>
      <c r="AI11" s="4"/>
      <c r="AJ11" s="4">
        <f t="shared" ref="AJ11:AJ18" si="3">W11</f>
        <v>16000</v>
      </c>
    </row>
    <row r="12" spans="1:36" s="69" customFormat="1">
      <c r="A12" s="9">
        <v>4</v>
      </c>
      <c r="B12" s="4"/>
      <c r="C12" s="4"/>
      <c r="D12" s="4"/>
      <c r="E12" s="4">
        <v>1</v>
      </c>
      <c r="F12" s="79" t="s">
        <v>104</v>
      </c>
      <c r="G12" s="79"/>
      <c r="H12" s="79"/>
      <c r="I12" s="79"/>
      <c r="J12" s="79"/>
      <c r="K12" s="7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4">
        <v>14720</v>
      </c>
      <c r="W12" s="4">
        <f t="shared" si="2"/>
        <v>16000</v>
      </c>
      <c r="X12" s="66">
        <v>0.92</v>
      </c>
      <c r="Y12" s="66">
        <v>380</v>
      </c>
      <c r="Z12" s="67">
        <f t="shared" ref="Z12:Z18" si="4">W12/(380*SQRT(3))</f>
        <v>24.309485018510561</v>
      </c>
      <c r="AA12" s="70" t="s">
        <v>126</v>
      </c>
      <c r="AB12" s="46">
        <v>6</v>
      </c>
      <c r="AC12" s="46">
        <v>6</v>
      </c>
      <c r="AD12" s="66">
        <v>32</v>
      </c>
      <c r="AE12" s="66"/>
      <c r="AF12" s="68" t="s">
        <v>16</v>
      </c>
      <c r="AG12" s="4"/>
      <c r="AH12" s="4"/>
      <c r="AI12" s="4"/>
      <c r="AJ12" s="4">
        <f t="shared" si="3"/>
        <v>16000</v>
      </c>
    </row>
    <row r="13" spans="1:36" s="69" customFormat="1">
      <c r="A13" s="9">
        <v>5</v>
      </c>
      <c r="B13" s="4"/>
      <c r="C13" s="4"/>
      <c r="D13" s="4"/>
      <c r="E13" s="4">
        <v>1</v>
      </c>
      <c r="F13" s="79" t="s">
        <v>104</v>
      </c>
      <c r="G13" s="79"/>
      <c r="H13" s="79"/>
      <c r="I13" s="79"/>
      <c r="J13" s="79"/>
      <c r="K13" s="79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4">
        <v>14720</v>
      </c>
      <c r="W13" s="4">
        <f t="shared" si="2"/>
        <v>16000</v>
      </c>
      <c r="X13" s="66">
        <v>0.92</v>
      </c>
      <c r="Y13" s="66">
        <v>380</v>
      </c>
      <c r="Z13" s="67">
        <f t="shared" si="4"/>
        <v>24.309485018510561</v>
      </c>
      <c r="AA13" s="70" t="s">
        <v>126</v>
      </c>
      <c r="AB13" s="46">
        <v>6</v>
      </c>
      <c r="AC13" s="46">
        <v>6</v>
      </c>
      <c r="AD13" s="66">
        <v>32</v>
      </c>
      <c r="AE13" s="66"/>
      <c r="AF13" s="68" t="s">
        <v>16</v>
      </c>
      <c r="AG13" s="4"/>
      <c r="AH13" s="4"/>
      <c r="AI13" s="4"/>
      <c r="AJ13" s="4">
        <f t="shared" si="3"/>
        <v>16000</v>
      </c>
    </row>
    <row r="14" spans="1:36" s="69" customFormat="1">
      <c r="A14" s="9">
        <v>6</v>
      </c>
      <c r="B14" s="4"/>
      <c r="C14" s="4"/>
      <c r="D14" s="4"/>
      <c r="E14" s="4">
        <v>1</v>
      </c>
      <c r="F14" s="79" t="s">
        <v>104</v>
      </c>
      <c r="G14" s="79"/>
      <c r="H14" s="79"/>
      <c r="I14" s="79"/>
      <c r="J14" s="79"/>
      <c r="K14" s="79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4">
        <v>14720</v>
      </c>
      <c r="W14" s="4">
        <f t="shared" si="2"/>
        <v>16000</v>
      </c>
      <c r="X14" s="66">
        <v>0.92</v>
      </c>
      <c r="Y14" s="66">
        <v>380</v>
      </c>
      <c r="Z14" s="67">
        <f t="shared" si="4"/>
        <v>24.309485018510561</v>
      </c>
      <c r="AA14" s="70" t="s">
        <v>126</v>
      </c>
      <c r="AB14" s="46">
        <v>6</v>
      </c>
      <c r="AC14" s="46">
        <v>6</v>
      </c>
      <c r="AD14" s="66">
        <v>32</v>
      </c>
      <c r="AE14" s="66"/>
      <c r="AF14" s="68" t="s">
        <v>16</v>
      </c>
      <c r="AG14" s="4"/>
      <c r="AH14" s="4"/>
      <c r="AI14" s="4"/>
      <c r="AJ14" s="4">
        <f t="shared" si="3"/>
        <v>16000</v>
      </c>
    </row>
    <row r="15" spans="1:36" s="69" customFormat="1">
      <c r="A15" s="9">
        <v>7</v>
      </c>
      <c r="B15" s="4"/>
      <c r="C15" s="4"/>
      <c r="D15" s="4"/>
      <c r="E15" s="4">
        <v>1</v>
      </c>
      <c r="F15" s="79" t="s">
        <v>104</v>
      </c>
      <c r="G15" s="79"/>
      <c r="H15" s="79"/>
      <c r="I15" s="79"/>
      <c r="J15" s="79"/>
      <c r="K15" s="79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">
        <v>14720</v>
      </c>
      <c r="W15" s="4">
        <f t="shared" si="2"/>
        <v>16000</v>
      </c>
      <c r="X15" s="66">
        <v>0.92</v>
      </c>
      <c r="Y15" s="66">
        <v>380</v>
      </c>
      <c r="Z15" s="67">
        <f t="shared" si="4"/>
        <v>24.309485018510561</v>
      </c>
      <c r="AA15" s="70" t="s">
        <v>126</v>
      </c>
      <c r="AB15" s="46">
        <v>6</v>
      </c>
      <c r="AC15" s="46">
        <v>6</v>
      </c>
      <c r="AD15" s="66">
        <v>32</v>
      </c>
      <c r="AE15" s="66"/>
      <c r="AF15" s="68" t="s">
        <v>16</v>
      </c>
      <c r="AG15" s="4"/>
      <c r="AH15" s="4"/>
      <c r="AI15" s="4"/>
      <c r="AJ15" s="4">
        <f t="shared" si="3"/>
        <v>16000</v>
      </c>
    </row>
    <row r="16" spans="1:36" s="69" customFormat="1">
      <c r="A16" s="9">
        <v>8</v>
      </c>
      <c r="B16" s="4"/>
      <c r="C16" s="4"/>
      <c r="D16" s="4"/>
      <c r="E16" s="4">
        <v>1</v>
      </c>
      <c r="F16" s="79" t="s">
        <v>104</v>
      </c>
      <c r="G16" s="79"/>
      <c r="H16" s="79"/>
      <c r="I16" s="79"/>
      <c r="J16" s="79"/>
      <c r="K16" s="79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4">
        <v>14720</v>
      </c>
      <c r="W16" s="4">
        <f t="shared" si="2"/>
        <v>16000</v>
      </c>
      <c r="X16" s="66">
        <v>0.92</v>
      </c>
      <c r="Y16" s="66">
        <v>380</v>
      </c>
      <c r="Z16" s="67">
        <f t="shared" si="4"/>
        <v>24.309485018510561</v>
      </c>
      <c r="AA16" s="70" t="s">
        <v>126</v>
      </c>
      <c r="AB16" s="46">
        <v>6</v>
      </c>
      <c r="AC16" s="46">
        <v>6</v>
      </c>
      <c r="AD16" s="66">
        <v>32</v>
      </c>
      <c r="AE16" s="66"/>
      <c r="AF16" s="68" t="s">
        <v>16</v>
      </c>
      <c r="AG16" s="4"/>
      <c r="AH16" s="4"/>
      <c r="AI16" s="4"/>
      <c r="AJ16" s="4">
        <f t="shared" si="3"/>
        <v>16000</v>
      </c>
    </row>
    <row r="17" spans="1:36" s="69" customFormat="1">
      <c r="A17" s="9">
        <v>9</v>
      </c>
      <c r="B17" s="4"/>
      <c r="C17" s="4"/>
      <c r="D17" s="4"/>
      <c r="E17" s="4">
        <v>1</v>
      </c>
      <c r="F17" s="79" t="s">
        <v>104</v>
      </c>
      <c r="G17" s="79"/>
      <c r="H17" s="79"/>
      <c r="I17" s="79"/>
      <c r="J17" s="79"/>
      <c r="K17" s="79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">
        <v>14720</v>
      </c>
      <c r="W17" s="4">
        <f t="shared" si="2"/>
        <v>16000</v>
      </c>
      <c r="X17" s="66">
        <v>0.92</v>
      </c>
      <c r="Y17" s="66">
        <v>380</v>
      </c>
      <c r="Z17" s="67">
        <f t="shared" si="4"/>
        <v>24.309485018510561</v>
      </c>
      <c r="AA17" s="70" t="s">
        <v>126</v>
      </c>
      <c r="AB17" s="46">
        <v>6</v>
      </c>
      <c r="AC17" s="46">
        <v>6</v>
      </c>
      <c r="AD17" s="66">
        <v>32</v>
      </c>
      <c r="AE17" s="66"/>
      <c r="AF17" s="68" t="s">
        <v>16</v>
      </c>
      <c r="AG17" s="4"/>
      <c r="AH17" s="4"/>
      <c r="AI17" s="4"/>
      <c r="AJ17" s="4">
        <f t="shared" si="3"/>
        <v>16000</v>
      </c>
    </row>
    <row r="18" spans="1:36" s="69" customFormat="1">
      <c r="A18" s="9">
        <v>10</v>
      </c>
      <c r="B18" s="4"/>
      <c r="C18" s="4"/>
      <c r="D18" s="4"/>
      <c r="E18" s="4">
        <v>1</v>
      </c>
      <c r="F18" s="79" t="s">
        <v>104</v>
      </c>
      <c r="G18" s="79"/>
      <c r="H18" s="79"/>
      <c r="I18" s="79"/>
      <c r="J18" s="79"/>
      <c r="K18" s="79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4">
        <v>14720</v>
      </c>
      <c r="W18" s="4">
        <f t="shared" si="2"/>
        <v>16000</v>
      </c>
      <c r="X18" s="66">
        <v>0.92</v>
      </c>
      <c r="Y18" s="66">
        <v>380</v>
      </c>
      <c r="Z18" s="67">
        <f t="shared" si="4"/>
        <v>24.309485018510561</v>
      </c>
      <c r="AA18" s="70" t="s">
        <v>126</v>
      </c>
      <c r="AB18" s="46">
        <v>6</v>
      </c>
      <c r="AC18" s="46">
        <v>6</v>
      </c>
      <c r="AD18" s="66">
        <v>32</v>
      </c>
      <c r="AE18" s="66"/>
      <c r="AF18" s="68" t="s">
        <v>16</v>
      </c>
      <c r="AG18" s="4"/>
      <c r="AH18" s="4"/>
      <c r="AI18" s="4"/>
      <c r="AJ18" s="4">
        <f t="shared" si="3"/>
        <v>16000</v>
      </c>
    </row>
    <row r="19" spans="1:36">
      <c r="A19" s="9">
        <v>11</v>
      </c>
      <c r="B19" s="4"/>
      <c r="C19" s="4"/>
      <c r="D19" s="4">
        <v>2</v>
      </c>
      <c r="E19" s="4"/>
      <c r="F19" s="79" t="s">
        <v>101</v>
      </c>
      <c r="G19" s="79"/>
      <c r="H19" s="79"/>
      <c r="I19" s="79"/>
      <c r="J19" s="79"/>
      <c r="K19" s="79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3">
        <f>(C$8*C19)+(D$8*D19)+(B$8*B19)</f>
        <v>1000</v>
      </c>
      <c r="W19" s="3">
        <f t="shared" si="2"/>
        <v>1086.9565217391305</v>
      </c>
      <c r="X19" s="2">
        <v>0.92</v>
      </c>
      <c r="Y19" s="2">
        <v>220</v>
      </c>
      <c r="Z19" s="44">
        <f t="shared" ref="Z19" si="5">W19/Y19</f>
        <v>4.9407114624505928</v>
      </c>
      <c r="AA19" s="8">
        <v>2.5</v>
      </c>
      <c r="AB19" s="8">
        <v>2.5</v>
      </c>
      <c r="AC19" s="8">
        <v>2.5</v>
      </c>
      <c r="AD19" s="2">
        <v>20</v>
      </c>
      <c r="AE19" s="2"/>
      <c r="AF19" s="1" t="s">
        <v>16</v>
      </c>
      <c r="AG19" s="3"/>
      <c r="AH19" s="3">
        <f t="shared" ref="AH19" si="6">W19</f>
        <v>1086.9565217391305</v>
      </c>
      <c r="AI19" s="3"/>
      <c r="AJ19" s="3"/>
    </row>
    <row r="20" spans="1:36">
      <c r="A20" s="9">
        <v>12</v>
      </c>
      <c r="B20" s="4"/>
      <c r="C20" s="4"/>
      <c r="D20" s="4">
        <v>2</v>
      </c>
      <c r="E20" s="4"/>
      <c r="F20" s="79" t="s">
        <v>101</v>
      </c>
      <c r="G20" s="79"/>
      <c r="H20" s="79"/>
      <c r="I20" s="79"/>
      <c r="J20" s="79"/>
      <c r="K20" s="79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3">
        <f t="shared" ref="V20:V23" si="7">(C$8*C20)+(D$8*D20)+(B$8*B20)</f>
        <v>1000</v>
      </c>
      <c r="W20" s="3">
        <f t="shared" ref="W20:W23" si="8">V20/X20</f>
        <v>1086.9565217391305</v>
      </c>
      <c r="X20" s="2">
        <v>0.92</v>
      </c>
      <c r="Y20" s="2">
        <v>220</v>
      </c>
      <c r="Z20" s="44">
        <f t="shared" ref="Z20:Z23" si="9">W20/Y20</f>
        <v>4.9407114624505928</v>
      </c>
      <c r="AA20" s="8">
        <v>2.5</v>
      </c>
      <c r="AB20" s="8">
        <v>2.5</v>
      </c>
      <c r="AC20" s="8">
        <v>2.5</v>
      </c>
      <c r="AD20" s="2">
        <v>20</v>
      </c>
      <c r="AE20" s="2"/>
      <c r="AF20" s="1" t="s">
        <v>16</v>
      </c>
      <c r="AG20" s="3"/>
      <c r="AH20" s="3"/>
      <c r="AI20" s="3">
        <f>W20</f>
        <v>1086.9565217391305</v>
      </c>
      <c r="AJ20" s="3"/>
    </row>
    <row r="21" spans="1:36">
      <c r="A21" s="9">
        <v>13</v>
      </c>
      <c r="B21" s="4"/>
      <c r="C21" s="4"/>
      <c r="D21" s="4">
        <v>2</v>
      </c>
      <c r="E21" s="4"/>
      <c r="F21" s="79" t="s">
        <v>101</v>
      </c>
      <c r="G21" s="79"/>
      <c r="H21" s="79"/>
      <c r="I21" s="79"/>
      <c r="J21" s="79"/>
      <c r="K21" s="79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3">
        <f t="shared" si="7"/>
        <v>1000</v>
      </c>
      <c r="W21" s="3">
        <f t="shared" si="8"/>
        <v>1086.9565217391305</v>
      </c>
      <c r="X21" s="2">
        <v>0.92</v>
      </c>
      <c r="Y21" s="2">
        <v>220</v>
      </c>
      <c r="Z21" s="44">
        <f t="shared" si="9"/>
        <v>4.9407114624505928</v>
      </c>
      <c r="AA21" s="8">
        <v>2.5</v>
      </c>
      <c r="AB21" s="8">
        <v>2.5</v>
      </c>
      <c r="AC21" s="8">
        <v>2.5</v>
      </c>
      <c r="AD21" s="2">
        <v>20</v>
      </c>
      <c r="AE21" s="2"/>
      <c r="AF21" s="1" t="s">
        <v>16</v>
      </c>
      <c r="AG21" s="3">
        <f>W21</f>
        <v>1086.9565217391305</v>
      </c>
      <c r="AH21" s="3"/>
      <c r="AI21" s="3"/>
      <c r="AJ21" s="3"/>
    </row>
    <row r="22" spans="1:36">
      <c r="A22" s="9">
        <v>14</v>
      </c>
      <c r="B22" s="4"/>
      <c r="C22" s="4"/>
      <c r="D22" s="4">
        <v>2</v>
      </c>
      <c r="E22" s="4"/>
      <c r="F22" s="79" t="s">
        <v>101</v>
      </c>
      <c r="G22" s="79"/>
      <c r="H22" s="79"/>
      <c r="I22" s="79"/>
      <c r="J22" s="79"/>
      <c r="K22" s="79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3">
        <f t="shared" si="7"/>
        <v>1000</v>
      </c>
      <c r="W22" s="3">
        <f t="shared" si="8"/>
        <v>1086.9565217391305</v>
      </c>
      <c r="X22" s="2">
        <v>0.92</v>
      </c>
      <c r="Y22" s="2">
        <v>220</v>
      </c>
      <c r="Z22" s="44">
        <f t="shared" si="9"/>
        <v>4.9407114624505928</v>
      </c>
      <c r="AA22" s="8">
        <v>2.5</v>
      </c>
      <c r="AB22" s="8">
        <v>2.5</v>
      </c>
      <c r="AC22" s="8">
        <v>2.5</v>
      </c>
      <c r="AD22" s="2">
        <v>20</v>
      </c>
      <c r="AE22" s="2"/>
      <c r="AF22" s="1" t="s">
        <v>16</v>
      </c>
      <c r="AG22" s="3"/>
      <c r="AH22" s="3">
        <f t="shared" ref="AH22" si="10">W22</f>
        <v>1086.9565217391305</v>
      </c>
      <c r="AI22" s="3"/>
      <c r="AJ22" s="3"/>
    </row>
    <row r="23" spans="1:36">
      <c r="A23" s="9">
        <v>15</v>
      </c>
      <c r="B23" s="4"/>
      <c r="C23" s="4">
        <v>1</v>
      </c>
      <c r="D23" s="4">
        <v>2</v>
      </c>
      <c r="E23" s="4"/>
      <c r="F23" s="79" t="s">
        <v>101</v>
      </c>
      <c r="G23" s="79"/>
      <c r="H23" s="79"/>
      <c r="I23" s="79"/>
      <c r="J23" s="79"/>
      <c r="K23" s="79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">
        <f t="shared" si="7"/>
        <v>1200</v>
      </c>
      <c r="W23" s="3">
        <f t="shared" si="8"/>
        <v>1304.3478260869565</v>
      </c>
      <c r="X23" s="2">
        <v>0.92</v>
      </c>
      <c r="Y23" s="2">
        <v>220</v>
      </c>
      <c r="Z23" s="44">
        <f t="shared" si="9"/>
        <v>5.928853754940711</v>
      </c>
      <c r="AA23" s="8">
        <v>2.5</v>
      </c>
      <c r="AB23" s="8">
        <v>2.5</v>
      </c>
      <c r="AC23" s="8">
        <v>2.5</v>
      </c>
      <c r="AD23" s="2">
        <v>20</v>
      </c>
      <c r="AE23" s="2"/>
      <c r="AF23" s="1" t="s">
        <v>16</v>
      </c>
      <c r="AG23" s="3"/>
      <c r="AH23" s="3"/>
      <c r="AI23" s="3">
        <f>W23</f>
        <v>1304.3478260869565</v>
      </c>
      <c r="AJ23" s="3"/>
    </row>
    <row r="24" spans="1:36">
      <c r="A24" s="9">
        <v>16</v>
      </c>
      <c r="B24" s="4"/>
      <c r="C24" s="4"/>
      <c r="D24" s="4"/>
      <c r="E24" s="4"/>
      <c r="F24" s="79" t="s">
        <v>103</v>
      </c>
      <c r="G24" s="79"/>
      <c r="H24" s="79"/>
      <c r="I24" s="79"/>
      <c r="J24" s="79"/>
      <c r="K24" s="79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3"/>
      <c r="W24" s="3"/>
      <c r="X24" s="2"/>
      <c r="Y24" s="2"/>
      <c r="Z24" s="44"/>
      <c r="AA24" s="8"/>
      <c r="AB24" s="8"/>
      <c r="AC24" s="8"/>
      <c r="AD24" s="2"/>
      <c r="AE24" s="2"/>
      <c r="AF24" s="1"/>
      <c r="AG24" s="3"/>
      <c r="AH24" s="3"/>
      <c r="AI24" s="3"/>
      <c r="AJ24" s="3"/>
    </row>
    <row r="25" spans="1:36">
      <c r="A25" s="9">
        <v>17</v>
      </c>
      <c r="B25" s="4"/>
      <c r="C25" s="4"/>
      <c r="D25" s="4"/>
      <c r="E25" s="4"/>
      <c r="F25" s="79" t="s">
        <v>103</v>
      </c>
      <c r="G25" s="79"/>
      <c r="H25" s="79"/>
      <c r="I25" s="79"/>
      <c r="J25" s="79"/>
      <c r="K25" s="79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3"/>
      <c r="W25" s="3"/>
      <c r="X25" s="2"/>
      <c r="Y25" s="2"/>
      <c r="Z25" s="44"/>
      <c r="AA25" s="8"/>
      <c r="AB25" s="8"/>
      <c r="AC25" s="8"/>
      <c r="AD25" s="2"/>
      <c r="AE25" s="2"/>
      <c r="AF25" s="1"/>
      <c r="AG25" s="3"/>
      <c r="AH25" s="3"/>
      <c r="AI25" s="3"/>
      <c r="AJ25" s="3"/>
    </row>
    <row r="26" spans="1:36">
      <c r="A26" s="9">
        <v>18</v>
      </c>
      <c r="B26" s="4"/>
      <c r="C26" s="4"/>
      <c r="D26" s="4"/>
      <c r="E26" s="4"/>
      <c r="F26" s="79" t="s">
        <v>103</v>
      </c>
      <c r="G26" s="79"/>
      <c r="H26" s="79"/>
      <c r="I26" s="79"/>
      <c r="J26" s="79"/>
      <c r="K26" s="79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3"/>
      <c r="W26" s="3"/>
      <c r="X26" s="2"/>
      <c r="Y26" s="2"/>
      <c r="Z26" s="44"/>
      <c r="AA26" s="8"/>
      <c r="AB26" s="8"/>
      <c r="AC26" s="8"/>
      <c r="AD26" s="2"/>
      <c r="AE26" s="2"/>
      <c r="AF26" s="1"/>
      <c r="AG26" s="3"/>
      <c r="AH26" s="3"/>
      <c r="AI26" s="3"/>
      <c r="AJ26" s="3"/>
    </row>
    <row r="27" spans="1:36">
      <c r="A27" s="102" t="s">
        <v>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  <c r="V27" s="10">
        <f>SUM(V9:V26)</f>
        <v>138256</v>
      </c>
      <c r="W27" s="10">
        <f>SUM(W9:W26)</f>
        <v>150278.26086956522</v>
      </c>
      <c r="X27" s="12">
        <v>0.92</v>
      </c>
      <c r="Y27" s="12">
        <v>380</v>
      </c>
      <c r="Z27" s="45">
        <f>W27/(380*SQRT(3))</f>
        <v>228.32419570103235</v>
      </c>
      <c r="AA27" s="10" t="s">
        <v>135</v>
      </c>
      <c r="AB27" s="10">
        <v>185</v>
      </c>
      <c r="AC27" s="10">
        <v>95</v>
      </c>
      <c r="AD27" s="12">
        <v>250</v>
      </c>
      <c r="AE27" s="13"/>
      <c r="AF27" s="12" t="s">
        <v>16</v>
      </c>
      <c r="AG27" s="11">
        <f>SUM(AG9:AG26)</f>
        <v>1713.0434782608695</v>
      </c>
      <c r="AH27" s="11">
        <f>SUM(AH9:AH26)</f>
        <v>2173.913043478261</v>
      </c>
      <c r="AI27" s="11">
        <f>SUM(AI9:AI26)</f>
        <v>2391.304347826087</v>
      </c>
      <c r="AJ27" s="11">
        <f>SUM(AJ9:AJ26)</f>
        <v>144000</v>
      </c>
    </row>
  </sheetData>
  <mergeCells count="38">
    <mergeCell ref="F26:K26"/>
    <mergeCell ref="A27:U27"/>
    <mergeCell ref="A1:AJ2"/>
    <mergeCell ref="A3:AJ3"/>
    <mergeCell ref="A4:A7"/>
    <mergeCell ref="B4:B7"/>
    <mergeCell ref="C4:E7"/>
    <mergeCell ref="F4:U7"/>
    <mergeCell ref="V4:V8"/>
    <mergeCell ref="W4:W8"/>
    <mergeCell ref="X4:X8"/>
    <mergeCell ref="Y4:Y8"/>
    <mergeCell ref="AF4:AF8"/>
    <mergeCell ref="AG4:AJ7"/>
    <mergeCell ref="AD4:AD8"/>
    <mergeCell ref="AE4:AE8"/>
    <mergeCell ref="F11:K11"/>
    <mergeCell ref="Z4:Z8"/>
    <mergeCell ref="AA4:AA8"/>
    <mergeCell ref="AB4:AB8"/>
    <mergeCell ref="AC4:AC8"/>
    <mergeCell ref="F8:K8"/>
    <mergeCell ref="F9:U9"/>
    <mergeCell ref="F10:K10"/>
    <mergeCell ref="F24:K24"/>
    <mergeCell ref="F25:K25"/>
    <mergeCell ref="F23:K23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8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3" si="2">(C$8*C10)+(B$8*B10)</f>
        <v>1600</v>
      </c>
      <c r="U10" s="3">
        <f t="shared" si="0"/>
        <v>1739.1304347826085</v>
      </c>
      <c r="V10" s="2">
        <v>0.92</v>
      </c>
      <c r="W10" s="2">
        <v>220</v>
      </c>
      <c r="X10" s="44">
        <f t="shared" si="1"/>
        <v>7.9051383399209474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1739.1304347826085</v>
      </c>
      <c r="AG10" s="3"/>
      <c r="AH10" s="3"/>
    </row>
    <row r="11" spans="1:34">
      <c r="A11" s="9">
        <v>3</v>
      </c>
      <c r="B11" s="4"/>
      <c r="C11" s="4">
        <v>7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1400</v>
      </c>
      <c r="U11" s="3">
        <f t="shared" si="0"/>
        <v>1521.7391304347825</v>
      </c>
      <c r="V11" s="2">
        <v>0.92</v>
      </c>
      <c r="W11" s="2">
        <v>220</v>
      </c>
      <c r="X11" s="44">
        <f t="shared" si="1"/>
        <v>6.9169960474308292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1521.7391304347825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7</v>
      </c>
      <c r="D13" s="79" t="s">
        <v>101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>
        <f t="shared" si="2"/>
        <v>1400</v>
      </c>
      <c r="U13" s="3">
        <f t="shared" si="0"/>
        <v>1521.7391304347825</v>
      </c>
      <c r="V13" s="2">
        <v>0.92</v>
      </c>
      <c r="W13" s="2">
        <v>220</v>
      </c>
      <c r="X13" s="44">
        <f t="shared" si="1"/>
        <v>6.9169960474308292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1521.7391304347825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7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6576</v>
      </c>
      <c r="U17" s="10">
        <f>SUM(U9:U16)</f>
        <v>7147.8260869565202</v>
      </c>
      <c r="V17" s="12">
        <v>0.92</v>
      </c>
      <c r="W17" s="12">
        <v>380</v>
      </c>
      <c r="X17" s="45">
        <f>U17/(380*SQRT(3))</f>
        <v>10.85999819848678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3260.869565217391</v>
      </c>
      <c r="AG17" s="11">
        <f>SUM(AG9:AG16)</f>
        <v>1521.7391304347825</v>
      </c>
      <c r="AH17" s="11">
        <f>SUM(AH9:AH16)</f>
        <v>0</v>
      </c>
    </row>
  </sheetData>
  <mergeCells count="29">
    <mergeCell ref="AB4:AB8"/>
    <mergeCell ref="AC4:AC8"/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Z4:Z8"/>
    <mergeCell ref="AA4:AA8"/>
    <mergeCell ref="D14:I14"/>
    <mergeCell ref="D16:I16"/>
    <mergeCell ref="D12:I12"/>
    <mergeCell ref="D13:I13"/>
    <mergeCell ref="D11:I11"/>
    <mergeCell ref="D8:I8"/>
    <mergeCell ref="A17:B17"/>
    <mergeCell ref="D17:S17"/>
    <mergeCell ref="D9:S9"/>
    <mergeCell ref="D10:I10"/>
    <mergeCell ref="D15:I1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42578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8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3" si="2">(C$8*C10)+(B$8*B10)</f>
        <v>1600</v>
      </c>
      <c r="U10" s="3">
        <f t="shared" si="0"/>
        <v>1739.1304347826085</v>
      </c>
      <c r="V10" s="2">
        <v>0.92</v>
      </c>
      <c r="W10" s="2">
        <v>220</v>
      </c>
      <c r="X10" s="44">
        <f t="shared" si="1"/>
        <v>7.9051383399209474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1739.1304347826085</v>
      </c>
      <c r="AG10" s="3"/>
      <c r="AH10" s="3"/>
    </row>
    <row r="11" spans="1:34">
      <c r="A11" s="9">
        <v>3</v>
      </c>
      <c r="B11" s="4"/>
      <c r="C11" s="4">
        <v>7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1400</v>
      </c>
      <c r="U11" s="3">
        <f t="shared" si="0"/>
        <v>1521.7391304347825</v>
      </c>
      <c r="V11" s="2">
        <v>0.92</v>
      </c>
      <c r="W11" s="2">
        <v>220</v>
      </c>
      <c r="X11" s="44">
        <f t="shared" si="1"/>
        <v>6.9169960474308292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1521.7391304347825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7</v>
      </c>
      <c r="D13" s="79" t="s">
        <v>101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>
        <f t="shared" si="2"/>
        <v>1400</v>
      </c>
      <c r="U13" s="3">
        <f t="shared" si="0"/>
        <v>1521.7391304347825</v>
      </c>
      <c r="V13" s="2">
        <v>0.92</v>
      </c>
      <c r="W13" s="2">
        <v>220</v>
      </c>
      <c r="X13" s="44">
        <f t="shared" si="1"/>
        <v>6.9169960474308292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1521.7391304347825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7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6576</v>
      </c>
      <c r="U17" s="10">
        <f>SUM(U9:U16)</f>
        <v>7147.8260869565202</v>
      </c>
      <c r="V17" s="12">
        <v>0.92</v>
      </c>
      <c r="W17" s="12">
        <v>380</v>
      </c>
      <c r="X17" s="45">
        <f>U17/(380*SQRT(3))</f>
        <v>10.85999819848678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3260.869565217391</v>
      </c>
      <c r="AG17" s="11">
        <f>SUM(AG9:AG16)</f>
        <v>1521.7391304347825</v>
      </c>
      <c r="AH17" s="11">
        <f>SUM(AH9:AH16)</f>
        <v>0</v>
      </c>
    </row>
  </sheetData>
  <mergeCells count="29">
    <mergeCell ref="AB4:AB8"/>
    <mergeCell ref="AC4:AC8"/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Z4:Z8"/>
    <mergeCell ref="AA4:AA8"/>
    <mergeCell ref="D14:I14"/>
    <mergeCell ref="D16:I16"/>
    <mergeCell ref="D12:I12"/>
    <mergeCell ref="D13:I13"/>
    <mergeCell ref="D11:I11"/>
    <mergeCell ref="D8:I8"/>
    <mergeCell ref="A17:B17"/>
    <mergeCell ref="D17:S17"/>
    <mergeCell ref="D9:S9"/>
    <mergeCell ref="D10:I10"/>
    <mergeCell ref="D15:I1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AH17" sqref="A1:AH17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8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3" si="2">(C$8*C10)+(B$8*B10)</f>
        <v>1600</v>
      </c>
      <c r="U10" s="3">
        <f t="shared" si="0"/>
        <v>1739.1304347826085</v>
      </c>
      <c r="V10" s="2">
        <v>0.92</v>
      </c>
      <c r="W10" s="2">
        <v>220</v>
      </c>
      <c r="X10" s="44">
        <f t="shared" si="1"/>
        <v>7.9051383399209474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1739.1304347826085</v>
      </c>
      <c r="AG10" s="3"/>
      <c r="AH10" s="3"/>
    </row>
    <row r="11" spans="1:34">
      <c r="A11" s="9">
        <v>3</v>
      </c>
      <c r="B11" s="4"/>
      <c r="C11" s="4">
        <v>7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1400</v>
      </c>
      <c r="U11" s="3">
        <f t="shared" si="0"/>
        <v>1521.7391304347825</v>
      </c>
      <c r="V11" s="2">
        <v>0.92</v>
      </c>
      <c r="W11" s="2">
        <v>220</v>
      </c>
      <c r="X11" s="44">
        <f t="shared" si="1"/>
        <v>6.9169960474308292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1521.7391304347825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7</v>
      </c>
      <c r="D13" s="79" t="s">
        <v>101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>
        <f t="shared" si="2"/>
        <v>1400</v>
      </c>
      <c r="U13" s="3">
        <f t="shared" si="0"/>
        <v>1521.7391304347825</v>
      </c>
      <c r="V13" s="2">
        <v>0.92</v>
      </c>
      <c r="W13" s="2">
        <v>220</v>
      </c>
      <c r="X13" s="44">
        <f t="shared" si="1"/>
        <v>6.9169960474308292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1521.7391304347825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7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6576</v>
      </c>
      <c r="U17" s="10">
        <f>SUM(U9:U16)</f>
        <v>7147.8260869565202</v>
      </c>
      <c r="V17" s="12">
        <v>0.92</v>
      </c>
      <c r="W17" s="12">
        <v>380</v>
      </c>
      <c r="X17" s="45">
        <f>U17/(380*SQRT(3))</f>
        <v>10.85999819848678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3260.869565217391</v>
      </c>
      <c r="AG17" s="11">
        <f>SUM(AG9:AG16)</f>
        <v>1521.7391304347825</v>
      </c>
      <c r="AH17" s="11">
        <f>SUM(AH9:AH16)</f>
        <v>0</v>
      </c>
    </row>
  </sheetData>
  <mergeCells count="29">
    <mergeCell ref="AB4:AB8"/>
    <mergeCell ref="AC4:AC8"/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Z4:Z8"/>
    <mergeCell ref="AA4:AA8"/>
    <mergeCell ref="D14:I14"/>
    <mergeCell ref="D16:I16"/>
    <mergeCell ref="D12:I12"/>
    <mergeCell ref="D13:I13"/>
    <mergeCell ref="D11:I11"/>
    <mergeCell ref="D8:I8"/>
    <mergeCell ref="A17:B17"/>
    <mergeCell ref="D17:S17"/>
    <mergeCell ref="D9:S9"/>
    <mergeCell ref="D10:I10"/>
    <mergeCell ref="D15:I1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2060"/>
  </sheetPr>
  <dimension ref="A1:AH17"/>
  <sheetViews>
    <sheetView zoomScale="85" zoomScaleNormal="85" workbookViewId="0">
      <selection activeCell="X32" sqref="X32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98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9">
        <v>32</v>
      </c>
      <c r="C8" s="59">
        <v>200</v>
      </c>
      <c r="D8" s="90" t="s">
        <v>19</v>
      </c>
      <c r="E8" s="90"/>
      <c r="F8" s="90"/>
      <c r="G8" s="90"/>
      <c r="H8" s="90"/>
      <c r="I8" s="90"/>
      <c r="J8" s="59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18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576</v>
      </c>
      <c r="U9" s="3">
        <f t="shared" ref="U9:U13" si="0">T9/V9</f>
        <v>626.08695652173913</v>
      </c>
      <c r="V9" s="2">
        <v>0.92</v>
      </c>
      <c r="W9" s="2">
        <v>220</v>
      </c>
      <c r="X9" s="44">
        <f t="shared" ref="X9:X13" si="1">U9/W9</f>
        <v>2.8458498023715415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626.08695652173913</v>
      </c>
      <c r="AF9" s="3"/>
      <c r="AG9" s="3"/>
      <c r="AH9" s="3"/>
    </row>
    <row r="10" spans="1:34">
      <c r="A10" s="9">
        <v>2</v>
      </c>
      <c r="B10" s="4"/>
      <c r="C10" s="4">
        <v>8</v>
      </c>
      <c r="D10" s="79" t="s">
        <v>101</v>
      </c>
      <c r="E10" s="79"/>
      <c r="F10" s="79"/>
      <c r="G10" s="79"/>
      <c r="H10" s="79"/>
      <c r="I10" s="79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3">
        <f t="shared" ref="T10:T13" si="2">(C$8*C10)+(B$8*B10)</f>
        <v>1600</v>
      </c>
      <c r="U10" s="3">
        <f t="shared" si="0"/>
        <v>1739.1304347826085</v>
      </c>
      <c r="V10" s="2">
        <v>0.92</v>
      </c>
      <c r="W10" s="2">
        <v>220</v>
      </c>
      <c r="X10" s="44">
        <f t="shared" si="1"/>
        <v>7.9051383399209474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1739.1304347826085</v>
      </c>
      <c r="AG10" s="3"/>
      <c r="AH10" s="3"/>
    </row>
    <row r="11" spans="1:34">
      <c r="A11" s="9">
        <v>3</v>
      </c>
      <c r="B11" s="4"/>
      <c r="C11" s="4">
        <v>7</v>
      </c>
      <c r="D11" s="79" t="s">
        <v>101</v>
      </c>
      <c r="E11" s="79"/>
      <c r="F11" s="79"/>
      <c r="G11" s="79"/>
      <c r="H11" s="79"/>
      <c r="I11" s="79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3">
        <f t="shared" si="2"/>
        <v>1400</v>
      </c>
      <c r="U11" s="3">
        <f t="shared" si="0"/>
        <v>1521.7391304347825</v>
      </c>
      <c r="V11" s="2">
        <v>0.92</v>
      </c>
      <c r="W11" s="2">
        <v>220</v>
      </c>
      <c r="X11" s="44">
        <f t="shared" si="1"/>
        <v>6.9169960474308292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1521.7391304347825</v>
      </c>
      <c r="AH11" s="3"/>
    </row>
    <row r="12" spans="1:34">
      <c r="A12" s="9">
        <v>4</v>
      </c>
      <c r="B12" s="4"/>
      <c r="C12" s="4">
        <v>8</v>
      </c>
      <c r="D12" s="79" t="s">
        <v>101</v>
      </c>
      <c r="E12" s="79"/>
      <c r="F12" s="79"/>
      <c r="G12" s="79"/>
      <c r="H12" s="79"/>
      <c r="I12" s="79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3">
        <f t="shared" si="2"/>
        <v>1600</v>
      </c>
      <c r="U12" s="3">
        <f t="shared" si="0"/>
        <v>1739.1304347826085</v>
      </c>
      <c r="V12" s="2">
        <v>0.92</v>
      </c>
      <c r="W12" s="2">
        <v>220</v>
      </c>
      <c r="X12" s="44">
        <f t="shared" si="1"/>
        <v>7.9051383399209474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1739.1304347826085</v>
      </c>
      <c r="AF12" s="3"/>
      <c r="AG12" s="3"/>
      <c r="AH12" s="3"/>
    </row>
    <row r="13" spans="1:34">
      <c r="A13" s="9">
        <v>5</v>
      </c>
      <c r="B13" s="4"/>
      <c r="C13" s="4">
        <v>7</v>
      </c>
      <c r="D13" s="79" t="s">
        <v>101</v>
      </c>
      <c r="E13" s="79"/>
      <c r="F13" s="79"/>
      <c r="G13" s="79"/>
      <c r="H13" s="79"/>
      <c r="I13" s="79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3">
        <f t="shared" si="2"/>
        <v>1400</v>
      </c>
      <c r="U13" s="3">
        <f t="shared" si="0"/>
        <v>1521.7391304347825</v>
      </c>
      <c r="V13" s="2">
        <v>0.92</v>
      </c>
      <c r="W13" s="2">
        <v>220</v>
      </c>
      <c r="X13" s="44">
        <f t="shared" si="1"/>
        <v>6.9169960474308292</v>
      </c>
      <c r="Y13" s="8">
        <v>2.5</v>
      </c>
      <c r="Z13" s="8">
        <v>2.5</v>
      </c>
      <c r="AA13" s="8">
        <v>2.5</v>
      </c>
      <c r="AB13" s="2">
        <v>20</v>
      </c>
      <c r="AC13" s="2"/>
      <c r="AD13" s="1" t="s">
        <v>16</v>
      </c>
      <c r="AE13" s="3"/>
      <c r="AF13" s="3">
        <f>U13</f>
        <v>1521.7391304347825</v>
      </c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9">
        <v>8</v>
      </c>
      <c r="B16" s="4"/>
      <c r="C16" s="4"/>
      <c r="D16" s="79" t="s">
        <v>103</v>
      </c>
      <c r="E16" s="79"/>
      <c r="F16" s="79"/>
      <c r="G16" s="79"/>
      <c r="H16" s="79"/>
      <c r="I16" s="7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3"/>
      <c r="U16" s="3"/>
      <c r="V16" s="2"/>
      <c r="W16" s="2"/>
      <c r="X16" s="44"/>
      <c r="Y16" s="8"/>
      <c r="Z16" s="8"/>
      <c r="AA16" s="8"/>
      <c r="AB16" s="2"/>
      <c r="AC16" s="2"/>
      <c r="AD16" s="1"/>
      <c r="AE16" s="3"/>
      <c r="AF16" s="3"/>
      <c r="AG16" s="3"/>
      <c r="AH16" s="3"/>
    </row>
    <row r="17" spans="1:34">
      <c r="A17" s="82" t="s">
        <v>5</v>
      </c>
      <c r="B17" s="82"/>
      <c r="C17" s="57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10">
        <f>SUM(T9:T16)</f>
        <v>6576</v>
      </c>
      <c r="U17" s="10">
        <f>SUM(U9:U16)</f>
        <v>7147.8260869565202</v>
      </c>
      <c r="V17" s="12">
        <v>0.92</v>
      </c>
      <c r="W17" s="12">
        <v>380</v>
      </c>
      <c r="X17" s="45">
        <f>U17/(380*SQRT(3))</f>
        <v>10.85999819848678</v>
      </c>
      <c r="Y17" s="10" t="s">
        <v>126</v>
      </c>
      <c r="Z17" s="10">
        <v>6</v>
      </c>
      <c r="AA17" s="10">
        <v>6</v>
      </c>
      <c r="AB17" s="12">
        <v>32</v>
      </c>
      <c r="AC17" s="13"/>
      <c r="AD17" s="12" t="s">
        <v>16</v>
      </c>
      <c r="AE17" s="11">
        <f>SUM(AE9:AE16)</f>
        <v>2365.2173913043475</v>
      </c>
      <c r="AF17" s="11">
        <f>SUM(AF9:AF16)</f>
        <v>3260.869565217391</v>
      </c>
      <c r="AG17" s="11">
        <f>SUM(AG9:AG16)</f>
        <v>1521.7391304347825</v>
      </c>
      <c r="AH17" s="11">
        <f>SUM(AH9:AH16)</f>
        <v>0</v>
      </c>
    </row>
  </sheetData>
  <mergeCells count="29">
    <mergeCell ref="AB4:AB8"/>
    <mergeCell ref="AC4:AC8"/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Z4:Z8"/>
    <mergeCell ref="AA4:AA8"/>
    <mergeCell ref="D14:I14"/>
    <mergeCell ref="D16:I16"/>
    <mergeCell ref="D12:I12"/>
    <mergeCell ref="D13:I13"/>
    <mergeCell ref="D11:I11"/>
    <mergeCell ref="D8:I8"/>
    <mergeCell ref="A17:B17"/>
    <mergeCell ref="D17:S17"/>
    <mergeCell ref="D9:S9"/>
    <mergeCell ref="D10:I10"/>
    <mergeCell ref="D15:I15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K38"/>
  <sheetViews>
    <sheetView zoomScale="85" zoomScaleNormal="85" workbookViewId="0">
      <selection activeCell="AK38" sqref="A1:AK38"/>
    </sheetView>
  </sheetViews>
  <sheetFormatPr defaultRowHeight="12.75"/>
  <cols>
    <col min="1" max="1" width="5.85546875" customWidth="1"/>
    <col min="2" max="2" width="6.5703125" customWidth="1"/>
    <col min="3" max="3" width="7.28515625" customWidth="1"/>
    <col min="4" max="4" width="6.42578125" customWidth="1"/>
    <col min="5" max="6" width="6.28515625" customWidth="1"/>
    <col min="7" max="7" width="9.140625" customWidth="1"/>
    <col min="8" max="8" width="7" customWidth="1"/>
    <col min="9" max="9" width="5.140625" customWidth="1"/>
    <col min="10" max="10" width="1.42578125" customWidth="1"/>
    <col min="11" max="11" width="3.28515625" customWidth="1"/>
    <col min="12" max="12" width="6" customWidth="1"/>
    <col min="13" max="22" width="9.140625" hidden="1" customWidth="1"/>
    <col min="23" max="23" width="15.7109375" bestFit="1" customWidth="1"/>
    <col min="24" max="24" width="15.85546875" customWidth="1"/>
  </cols>
  <sheetData>
    <row r="1" spans="1:37">
      <c r="A1" s="91" t="s">
        <v>51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 spans="1:37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37" ht="12.75" customHeight="1">
      <c r="A4" s="93" t="s">
        <v>1</v>
      </c>
      <c r="B4" s="84" t="s">
        <v>22</v>
      </c>
      <c r="C4" s="99"/>
      <c r="D4" s="84" t="s">
        <v>21</v>
      </c>
      <c r="E4" s="85"/>
      <c r="F4" s="99"/>
      <c r="G4" s="95" t="s">
        <v>18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 t="s">
        <v>0</v>
      </c>
      <c r="X4" s="95" t="s">
        <v>2</v>
      </c>
      <c r="Y4" s="96" t="s">
        <v>3</v>
      </c>
      <c r="Z4" s="81" t="s">
        <v>17</v>
      </c>
      <c r="AA4" s="81" t="s">
        <v>15</v>
      </c>
      <c r="AB4" s="81" t="s">
        <v>4</v>
      </c>
      <c r="AC4" s="81" t="s">
        <v>6</v>
      </c>
      <c r="AD4" s="81" t="s">
        <v>7</v>
      </c>
      <c r="AE4" s="81" t="s">
        <v>8</v>
      </c>
      <c r="AF4" s="81" t="s">
        <v>20</v>
      </c>
      <c r="AG4" s="81" t="s">
        <v>9</v>
      </c>
      <c r="AH4" s="95" t="s">
        <v>10</v>
      </c>
      <c r="AI4" s="95"/>
      <c r="AJ4" s="95"/>
      <c r="AK4" s="95"/>
    </row>
    <row r="5" spans="1:37" ht="12.75" customHeight="1">
      <c r="A5" s="94"/>
      <c r="B5" s="86"/>
      <c r="C5" s="100"/>
      <c r="D5" s="86"/>
      <c r="E5" s="87"/>
      <c r="F5" s="100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7"/>
      <c r="Z5" s="81"/>
      <c r="AA5" s="81"/>
      <c r="AB5" s="81"/>
      <c r="AC5" s="81"/>
      <c r="AD5" s="81"/>
      <c r="AE5" s="81"/>
      <c r="AF5" s="81"/>
      <c r="AG5" s="81"/>
      <c r="AH5" s="95"/>
      <c r="AI5" s="95"/>
      <c r="AJ5" s="95"/>
      <c r="AK5" s="95"/>
    </row>
    <row r="6" spans="1:37" ht="12.75" customHeight="1">
      <c r="A6" s="94"/>
      <c r="B6" s="86"/>
      <c r="C6" s="100"/>
      <c r="D6" s="86"/>
      <c r="E6" s="87"/>
      <c r="F6" s="100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7"/>
      <c r="Z6" s="81"/>
      <c r="AA6" s="81"/>
      <c r="AB6" s="81"/>
      <c r="AC6" s="81"/>
      <c r="AD6" s="81"/>
      <c r="AE6" s="81"/>
      <c r="AF6" s="81"/>
      <c r="AG6" s="81"/>
      <c r="AH6" s="95"/>
      <c r="AI6" s="95"/>
      <c r="AJ6" s="95"/>
      <c r="AK6" s="95"/>
    </row>
    <row r="7" spans="1:37" ht="37.5" customHeight="1">
      <c r="A7" s="94"/>
      <c r="B7" s="88"/>
      <c r="C7" s="101"/>
      <c r="D7" s="88"/>
      <c r="E7" s="89"/>
      <c r="F7" s="101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7"/>
      <c r="Z7" s="81"/>
      <c r="AA7" s="81"/>
      <c r="AB7" s="81"/>
      <c r="AC7" s="81"/>
      <c r="AD7" s="81"/>
      <c r="AE7" s="81"/>
      <c r="AF7" s="81"/>
      <c r="AG7" s="81"/>
      <c r="AH7" s="95"/>
      <c r="AI7" s="95"/>
      <c r="AJ7" s="95"/>
      <c r="AK7" s="95"/>
    </row>
    <row r="8" spans="1:37">
      <c r="A8" s="7"/>
      <c r="B8" s="50">
        <v>16</v>
      </c>
      <c r="C8" s="50">
        <v>32</v>
      </c>
      <c r="D8" s="50">
        <v>200</v>
      </c>
      <c r="E8" s="50">
        <v>300</v>
      </c>
      <c r="F8" s="50" t="s">
        <v>35</v>
      </c>
      <c r="G8" s="90" t="s">
        <v>19</v>
      </c>
      <c r="H8" s="90"/>
      <c r="I8" s="90"/>
      <c r="J8" s="90"/>
      <c r="K8" s="90"/>
      <c r="L8" s="90"/>
      <c r="M8" s="50">
        <v>20</v>
      </c>
      <c r="N8" s="6">
        <v>40</v>
      </c>
      <c r="O8" s="6">
        <v>60</v>
      </c>
      <c r="P8" s="6">
        <v>64</v>
      </c>
      <c r="Q8" s="6">
        <v>32</v>
      </c>
      <c r="R8" s="6">
        <v>64</v>
      </c>
      <c r="S8" s="6">
        <v>80</v>
      </c>
      <c r="T8" s="6">
        <v>160</v>
      </c>
      <c r="U8" s="6">
        <v>26</v>
      </c>
      <c r="V8" s="6">
        <v>52</v>
      </c>
      <c r="W8" s="95"/>
      <c r="X8" s="95"/>
      <c r="Y8" s="98"/>
      <c r="Z8" s="81"/>
      <c r="AA8" s="81"/>
      <c r="AB8" s="81"/>
      <c r="AC8" s="81"/>
      <c r="AD8" s="81"/>
      <c r="AE8" s="81"/>
      <c r="AF8" s="81"/>
      <c r="AG8" s="81"/>
      <c r="AH8" s="5" t="s">
        <v>11</v>
      </c>
      <c r="AI8" s="5" t="s">
        <v>12</v>
      </c>
      <c r="AJ8" s="5" t="s">
        <v>13</v>
      </c>
      <c r="AK8" s="5" t="s">
        <v>14</v>
      </c>
    </row>
    <row r="9" spans="1:37">
      <c r="A9" s="9">
        <v>1</v>
      </c>
      <c r="B9" s="4"/>
      <c r="C9" s="4">
        <v>16</v>
      </c>
      <c r="D9" s="4"/>
      <c r="E9" s="4"/>
      <c r="F9" s="4"/>
      <c r="G9" s="79" t="s">
        <v>34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3">
        <f>(E$8*E9)+(D$8*D9)+(C$8*C9)+(B$8*B9)</f>
        <v>512</v>
      </c>
      <c r="X9" s="3">
        <f t="shared" ref="X9:X29" si="0">W9/Y9</f>
        <v>556.52173913043475</v>
      </c>
      <c r="Y9" s="2">
        <v>0.92</v>
      </c>
      <c r="Z9" s="2">
        <v>220</v>
      </c>
      <c r="AA9" s="44">
        <f t="shared" ref="AA9:AA15" si="1">X9/Z9</f>
        <v>2.5296442687747036</v>
      </c>
      <c r="AB9" s="46">
        <v>2.5</v>
      </c>
      <c r="AC9" s="8">
        <v>2.5</v>
      </c>
      <c r="AD9" s="8">
        <v>2.5</v>
      </c>
      <c r="AE9" s="2">
        <v>16</v>
      </c>
      <c r="AF9" s="2"/>
      <c r="AG9" s="1" t="s">
        <v>16</v>
      </c>
      <c r="AH9" s="3"/>
      <c r="AI9" s="3"/>
      <c r="AJ9" s="3">
        <f>X9</f>
        <v>556.52173913043475</v>
      </c>
      <c r="AK9" s="3"/>
    </row>
    <row r="10" spans="1:37">
      <c r="A10" s="9">
        <v>2</v>
      </c>
      <c r="B10" s="4"/>
      <c r="C10" s="4">
        <v>24</v>
      </c>
      <c r="D10" s="4"/>
      <c r="E10" s="4"/>
      <c r="F10" s="4"/>
      <c r="G10" s="79" t="s">
        <v>34</v>
      </c>
      <c r="H10" s="79"/>
      <c r="I10" s="79"/>
      <c r="J10" s="79"/>
      <c r="K10" s="79"/>
      <c r="L10" s="7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3">
        <f t="shared" ref="W10:W12" si="2">(E$8*E10)+(D$8*D10)+(C$8*C10)+(B$8*B10)</f>
        <v>768</v>
      </c>
      <c r="X10" s="3">
        <f t="shared" si="0"/>
        <v>834.78260869565213</v>
      </c>
      <c r="Y10" s="2">
        <v>0.92</v>
      </c>
      <c r="Z10" s="2">
        <v>220</v>
      </c>
      <c r="AA10" s="44">
        <f t="shared" si="1"/>
        <v>3.7944664031620552</v>
      </c>
      <c r="AB10" s="46">
        <v>2.5</v>
      </c>
      <c r="AC10" s="8">
        <v>2.5</v>
      </c>
      <c r="AD10" s="8">
        <v>2.5</v>
      </c>
      <c r="AE10" s="2">
        <v>16</v>
      </c>
      <c r="AF10" s="2"/>
      <c r="AG10" s="1" t="s">
        <v>16</v>
      </c>
      <c r="AH10" s="3"/>
      <c r="AI10" s="3">
        <f>X10</f>
        <v>834.78260869565213</v>
      </c>
      <c r="AJ10" s="3"/>
      <c r="AK10" s="3"/>
    </row>
    <row r="11" spans="1:37">
      <c r="A11" s="9">
        <v>3</v>
      </c>
      <c r="B11" s="4"/>
      <c r="C11" s="4">
        <v>24</v>
      </c>
      <c r="D11" s="4"/>
      <c r="E11" s="4"/>
      <c r="F11" s="4"/>
      <c r="G11" s="79" t="s">
        <v>34</v>
      </c>
      <c r="H11" s="79"/>
      <c r="I11" s="79"/>
      <c r="J11" s="79"/>
      <c r="K11" s="79"/>
      <c r="L11" s="7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">
        <f t="shared" si="2"/>
        <v>768</v>
      </c>
      <c r="X11" s="3">
        <f t="shared" si="0"/>
        <v>834.78260869565213</v>
      </c>
      <c r="Y11" s="2">
        <v>0.92</v>
      </c>
      <c r="Z11" s="2">
        <v>220</v>
      </c>
      <c r="AA11" s="44">
        <f t="shared" si="1"/>
        <v>3.7944664031620552</v>
      </c>
      <c r="AB11" s="46">
        <v>2.5</v>
      </c>
      <c r="AC11" s="8">
        <v>2.5</v>
      </c>
      <c r="AD11" s="8">
        <v>2.5</v>
      </c>
      <c r="AE11" s="2">
        <v>16</v>
      </c>
      <c r="AF11" s="2"/>
      <c r="AG11" s="1" t="s">
        <v>16</v>
      </c>
      <c r="AH11" s="3">
        <f>X11</f>
        <v>834.78260869565213</v>
      </c>
      <c r="AI11" s="3"/>
      <c r="AJ11" s="3"/>
      <c r="AK11" s="3"/>
    </row>
    <row r="12" spans="1:37">
      <c r="A12" s="9">
        <v>4</v>
      </c>
      <c r="B12" s="4">
        <v>2</v>
      </c>
      <c r="C12" s="4">
        <v>28</v>
      </c>
      <c r="D12" s="4"/>
      <c r="E12" s="4"/>
      <c r="F12" s="4"/>
      <c r="G12" s="79" t="s">
        <v>47</v>
      </c>
      <c r="H12" s="79"/>
      <c r="I12" s="79"/>
      <c r="J12" s="79"/>
      <c r="K12" s="79"/>
      <c r="L12" s="7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3">
        <f t="shared" si="2"/>
        <v>928</v>
      </c>
      <c r="X12" s="3">
        <f t="shared" si="0"/>
        <v>1008.695652173913</v>
      </c>
      <c r="Y12" s="2">
        <v>0.92</v>
      </c>
      <c r="Z12" s="2">
        <v>220</v>
      </c>
      <c r="AA12" s="44">
        <f t="shared" si="1"/>
        <v>4.5849802371541504</v>
      </c>
      <c r="AB12" s="46">
        <v>2.5</v>
      </c>
      <c r="AC12" s="8">
        <v>2.5</v>
      </c>
      <c r="AD12" s="8">
        <v>2.5</v>
      </c>
      <c r="AE12" s="2">
        <v>16</v>
      </c>
      <c r="AF12" s="2"/>
      <c r="AG12" s="1" t="s">
        <v>16</v>
      </c>
      <c r="AH12" s="3">
        <f>X12</f>
        <v>1008.695652173913</v>
      </c>
      <c r="AI12" s="3"/>
      <c r="AJ12" s="3"/>
      <c r="AK12" s="3"/>
    </row>
    <row r="13" spans="1:37">
      <c r="A13" s="9">
        <v>5</v>
      </c>
      <c r="B13" s="4"/>
      <c r="C13" s="4"/>
      <c r="D13" s="4"/>
      <c r="E13" s="4"/>
      <c r="F13" s="4">
        <v>1</v>
      </c>
      <c r="G13" s="79" t="s">
        <v>101</v>
      </c>
      <c r="H13" s="79"/>
      <c r="I13" s="79"/>
      <c r="J13" s="79"/>
      <c r="K13" s="79"/>
      <c r="L13" s="7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3">
        <v>2000</v>
      </c>
      <c r="X13" s="3">
        <f t="shared" si="0"/>
        <v>2173.913043478261</v>
      </c>
      <c r="Y13" s="2">
        <v>0.92</v>
      </c>
      <c r="Z13" s="2">
        <v>220</v>
      </c>
      <c r="AA13" s="44">
        <f t="shared" si="1"/>
        <v>9.8814229249011856</v>
      </c>
      <c r="AB13" s="46">
        <v>2.5</v>
      </c>
      <c r="AC13" s="8">
        <v>2.5</v>
      </c>
      <c r="AD13" s="8">
        <v>2.5</v>
      </c>
      <c r="AE13" s="2">
        <v>20</v>
      </c>
      <c r="AF13" s="2"/>
      <c r="AG13" s="1" t="s">
        <v>16</v>
      </c>
      <c r="AH13" s="3"/>
      <c r="AI13" s="3">
        <f>X13</f>
        <v>2173.913043478261</v>
      </c>
      <c r="AJ13" s="3"/>
      <c r="AK13" s="3"/>
    </row>
    <row r="14" spans="1:37" s="69" customFormat="1">
      <c r="A14" s="9">
        <v>6</v>
      </c>
      <c r="B14" s="4"/>
      <c r="C14" s="4"/>
      <c r="D14" s="4"/>
      <c r="E14" s="4"/>
      <c r="F14" s="4">
        <v>1</v>
      </c>
      <c r="G14" s="79" t="s">
        <v>102</v>
      </c>
      <c r="H14" s="79"/>
      <c r="I14" s="79"/>
      <c r="J14" s="79"/>
      <c r="K14" s="79"/>
      <c r="L14" s="79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4">
        <v>6000</v>
      </c>
      <c r="X14" s="4">
        <f t="shared" si="0"/>
        <v>6521.7391304347821</v>
      </c>
      <c r="Y14" s="66">
        <v>0.92</v>
      </c>
      <c r="Z14" s="66">
        <v>380</v>
      </c>
      <c r="AA14" s="67">
        <f>X14/(380*SQRT(3))</f>
        <v>9.9087574803711522</v>
      </c>
      <c r="AB14" s="70" t="s">
        <v>133</v>
      </c>
      <c r="AC14" s="46">
        <v>4</v>
      </c>
      <c r="AD14" s="46">
        <v>4</v>
      </c>
      <c r="AE14" s="66">
        <v>25</v>
      </c>
      <c r="AF14" s="66"/>
      <c r="AG14" s="68" t="s">
        <v>16</v>
      </c>
      <c r="AH14" s="4"/>
      <c r="AI14" s="4"/>
      <c r="AJ14" s="4"/>
      <c r="AK14" s="4">
        <f>X14</f>
        <v>6521.7391304347821</v>
      </c>
    </row>
    <row r="15" spans="1:37" s="69" customFormat="1">
      <c r="A15" s="9">
        <v>7</v>
      </c>
      <c r="B15" s="4"/>
      <c r="C15" s="4"/>
      <c r="D15" s="4">
        <v>1</v>
      </c>
      <c r="E15" s="4">
        <v>3</v>
      </c>
      <c r="F15" s="4"/>
      <c r="G15" s="79" t="s">
        <v>101</v>
      </c>
      <c r="H15" s="79"/>
      <c r="I15" s="79"/>
      <c r="J15" s="79"/>
      <c r="K15" s="79"/>
      <c r="L15" s="79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4">
        <f>(E$8*E15)+(D$8*D15)+(C$8*C15)+(B$8*B15)</f>
        <v>1100</v>
      </c>
      <c r="X15" s="4">
        <f t="shared" si="0"/>
        <v>1195.6521739130435</v>
      </c>
      <c r="Y15" s="66">
        <v>0.92</v>
      </c>
      <c r="Z15" s="66">
        <v>220</v>
      </c>
      <c r="AA15" s="67">
        <f t="shared" si="1"/>
        <v>5.4347826086956523</v>
      </c>
      <c r="AB15" s="46">
        <v>2.5</v>
      </c>
      <c r="AC15" s="46">
        <v>2.5</v>
      </c>
      <c r="AD15" s="46">
        <v>2.5</v>
      </c>
      <c r="AE15" s="66">
        <v>20</v>
      </c>
      <c r="AF15" s="66"/>
      <c r="AG15" s="68" t="s">
        <v>16</v>
      </c>
      <c r="AH15" s="4"/>
      <c r="AI15" s="4"/>
      <c r="AJ15" s="4">
        <f>X15</f>
        <v>1195.6521739130435</v>
      </c>
      <c r="AK15" s="4"/>
    </row>
    <row r="16" spans="1:37" s="69" customFormat="1">
      <c r="A16" s="9">
        <v>8</v>
      </c>
      <c r="B16" s="4"/>
      <c r="C16" s="4"/>
      <c r="D16" s="4"/>
      <c r="E16" s="4"/>
      <c r="F16" s="4">
        <v>2</v>
      </c>
      <c r="G16" s="79" t="s">
        <v>102</v>
      </c>
      <c r="H16" s="79"/>
      <c r="I16" s="79"/>
      <c r="J16" s="79"/>
      <c r="K16" s="79"/>
      <c r="L16" s="79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4">
        <v>1472</v>
      </c>
      <c r="X16" s="4">
        <f t="shared" si="0"/>
        <v>1600</v>
      </c>
      <c r="Y16" s="66">
        <v>0.92</v>
      </c>
      <c r="Z16" s="66">
        <v>380</v>
      </c>
      <c r="AA16" s="67">
        <f>X16/(380*SQRT(3))</f>
        <v>2.4309485018510562</v>
      </c>
      <c r="AB16" s="70" t="s">
        <v>132</v>
      </c>
      <c r="AC16" s="46">
        <v>2.5</v>
      </c>
      <c r="AD16" s="46">
        <v>2.5</v>
      </c>
      <c r="AE16" s="66">
        <v>20</v>
      </c>
      <c r="AF16" s="66"/>
      <c r="AG16" s="68" t="s">
        <v>16</v>
      </c>
      <c r="AH16" s="4"/>
      <c r="AI16" s="4"/>
      <c r="AJ16" s="4"/>
      <c r="AK16" s="4">
        <f>X16</f>
        <v>1600</v>
      </c>
    </row>
    <row r="17" spans="1:37" s="69" customFormat="1">
      <c r="A17" s="9">
        <v>9</v>
      </c>
      <c r="B17" s="4"/>
      <c r="C17" s="4"/>
      <c r="D17" s="4"/>
      <c r="E17" s="4"/>
      <c r="F17" s="4">
        <v>2</v>
      </c>
      <c r="G17" s="79" t="s">
        <v>102</v>
      </c>
      <c r="H17" s="79"/>
      <c r="I17" s="79"/>
      <c r="J17" s="79"/>
      <c r="K17" s="79"/>
      <c r="L17" s="79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4">
        <v>1472</v>
      </c>
      <c r="X17" s="4">
        <f t="shared" si="0"/>
        <v>1600</v>
      </c>
      <c r="Y17" s="66">
        <v>0.92</v>
      </c>
      <c r="Z17" s="66">
        <v>380</v>
      </c>
      <c r="AA17" s="67">
        <f>X17/(380*SQRT(3))</f>
        <v>2.4309485018510562</v>
      </c>
      <c r="AB17" s="70" t="s">
        <v>132</v>
      </c>
      <c r="AC17" s="46">
        <v>2.5</v>
      </c>
      <c r="AD17" s="46">
        <v>2.5</v>
      </c>
      <c r="AE17" s="66">
        <v>20</v>
      </c>
      <c r="AF17" s="66"/>
      <c r="AG17" s="68" t="s">
        <v>16</v>
      </c>
      <c r="AH17" s="4"/>
      <c r="AI17" s="4"/>
      <c r="AJ17" s="4"/>
      <c r="AK17" s="4">
        <f t="shared" ref="AK17:AK30" si="3">X17</f>
        <v>1600</v>
      </c>
    </row>
    <row r="18" spans="1:37" s="69" customFormat="1">
      <c r="A18" s="9">
        <v>10</v>
      </c>
      <c r="B18" s="4"/>
      <c r="C18" s="4"/>
      <c r="D18" s="4"/>
      <c r="E18" s="4"/>
      <c r="F18" s="4">
        <v>2</v>
      </c>
      <c r="G18" s="79" t="s">
        <v>102</v>
      </c>
      <c r="H18" s="79"/>
      <c r="I18" s="79"/>
      <c r="J18" s="79"/>
      <c r="K18" s="79"/>
      <c r="L18" s="79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4">
        <v>1472</v>
      </c>
      <c r="X18" s="4">
        <f t="shared" si="0"/>
        <v>1600</v>
      </c>
      <c r="Y18" s="66">
        <v>0.92</v>
      </c>
      <c r="Z18" s="66">
        <v>380</v>
      </c>
      <c r="AA18" s="67">
        <f t="shared" ref="AA18:AA30" si="4">X18/(380*SQRT(3))</f>
        <v>2.4309485018510562</v>
      </c>
      <c r="AB18" s="70" t="s">
        <v>132</v>
      </c>
      <c r="AC18" s="46">
        <v>2.5</v>
      </c>
      <c r="AD18" s="46">
        <v>2.5</v>
      </c>
      <c r="AE18" s="66">
        <v>20</v>
      </c>
      <c r="AF18" s="66"/>
      <c r="AG18" s="68" t="s">
        <v>16</v>
      </c>
      <c r="AH18" s="4"/>
      <c r="AI18" s="4"/>
      <c r="AJ18" s="4"/>
      <c r="AK18" s="4">
        <f t="shared" si="3"/>
        <v>1600</v>
      </c>
    </row>
    <row r="19" spans="1:37" s="69" customFormat="1">
      <c r="A19" s="9">
        <v>11</v>
      </c>
      <c r="B19" s="4"/>
      <c r="C19" s="4"/>
      <c r="D19" s="4"/>
      <c r="E19" s="4"/>
      <c r="F19" s="4">
        <v>1</v>
      </c>
      <c r="G19" s="79" t="s">
        <v>102</v>
      </c>
      <c r="H19" s="79"/>
      <c r="I19" s="79"/>
      <c r="J19" s="79"/>
      <c r="K19" s="79"/>
      <c r="L19" s="79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4">
        <v>2944</v>
      </c>
      <c r="X19" s="4">
        <f t="shared" si="0"/>
        <v>3200</v>
      </c>
      <c r="Y19" s="66">
        <v>0.92</v>
      </c>
      <c r="Z19" s="66">
        <v>380</v>
      </c>
      <c r="AA19" s="67">
        <f t="shared" si="4"/>
        <v>4.8618970037021123</v>
      </c>
      <c r="AB19" s="70" t="s">
        <v>132</v>
      </c>
      <c r="AC19" s="46">
        <v>2.5</v>
      </c>
      <c r="AD19" s="46">
        <v>2.5</v>
      </c>
      <c r="AE19" s="66">
        <v>20</v>
      </c>
      <c r="AF19" s="66"/>
      <c r="AG19" s="68" t="s">
        <v>16</v>
      </c>
      <c r="AH19" s="4"/>
      <c r="AI19" s="4"/>
      <c r="AJ19" s="4"/>
      <c r="AK19" s="4">
        <f t="shared" si="3"/>
        <v>3200</v>
      </c>
    </row>
    <row r="20" spans="1:37" s="69" customFormat="1">
      <c r="A20" s="9">
        <v>12</v>
      </c>
      <c r="B20" s="4"/>
      <c r="C20" s="4"/>
      <c r="D20" s="4"/>
      <c r="E20" s="4"/>
      <c r="F20" s="4">
        <v>1</v>
      </c>
      <c r="G20" s="79" t="s">
        <v>102</v>
      </c>
      <c r="H20" s="79"/>
      <c r="I20" s="79"/>
      <c r="J20" s="79"/>
      <c r="K20" s="79"/>
      <c r="L20" s="79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4">
        <v>2944</v>
      </c>
      <c r="X20" s="4">
        <f t="shared" si="0"/>
        <v>3200</v>
      </c>
      <c r="Y20" s="66">
        <v>0.92</v>
      </c>
      <c r="Z20" s="66">
        <v>380</v>
      </c>
      <c r="AA20" s="67">
        <f t="shared" si="4"/>
        <v>4.8618970037021123</v>
      </c>
      <c r="AB20" s="70" t="s">
        <v>132</v>
      </c>
      <c r="AC20" s="46">
        <v>2.5</v>
      </c>
      <c r="AD20" s="46">
        <v>2.5</v>
      </c>
      <c r="AE20" s="66">
        <v>20</v>
      </c>
      <c r="AF20" s="66"/>
      <c r="AG20" s="68" t="s">
        <v>16</v>
      </c>
      <c r="AH20" s="4"/>
      <c r="AI20" s="4"/>
      <c r="AJ20" s="4"/>
      <c r="AK20" s="4">
        <f t="shared" si="3"/>
        <v>3200</v>
      </c>
    </row>
    <row r="21" spans="1:37" s="69" customFormat="1">
      <c r="A21" s="9">
        <v>13</v>
      </c>
      <c r="B21" s="4"/>
      <c r="C21" s="4"/>
      <c r="D21" s="4"/>
      <c r="E21" s="4"/>
      <c r="F21" s="4">
        <v>1</v>
      </c>
      <c r="G21" s="79" t="s">
        <v>102</v>
      </c>
      <c r="H21" s="79"/>
      <c r="I21" s="79"/>
      <c r="J21" s="79"/>
      <c r="K21" s="79"/>
      <c r="L21" s="79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4">
        <v>2208</v>
      </c>
      <c r="X21" s="4">
        <f t="shared" si="0"/>
        <v>2400</v>
      </c>
      <c r="Y21" s="66">
        <v>0.92</v>
      </c>
      <c r="Z21" s="66">
        <v>380</v>
      </c>
      <c r="AA21" s="67">
        <f t="shared" si="4"/>
        <v>3.646422752776584</v>
      </c>
      <c r="AB21" s="70" t="s">
        <v>132</v>
      </c>
      <c r="AC21" s="46">
        <v>2.5</v>
      </c>
      <c r="AD21" s="46">
        <v>2.5</v>
      </c>
      <c r="AE21" s="66">
        <v>20</v>
      </c>
      <c r="AF21" s="66"/>
      <c r="AG21" s="68" t="s">
        <v>16</v>
      </c>
      <c r="AH21" s="4"/>
      <c r="AI21" s="4"/>
      <c r="AJ21" s="4"/>
      <c r="AK21" s="4">
        <f t="shared" si="3"/>
        <v>2400</v>
      </c>
    </row>
    <row r="22" spans="1:37" s="69" customFormat="1">
      <c r="A22" s="9">
        <v>14</v>
      </c>
      <c r="B22" s="4"/>
      <c r="C22" s="4"/>
      <c r="D22" s="4"/>
      <c r="E22" s="4"/>
      <c r="F22" s="4">
        <v>1</v>
      </c>
      <c r="G22" s="79" t="s">
        <v>102</v>
      </c>
      <c r="H22" s="79"/>
      <c r="I22" s="79"/>
      <c r="J22" s="79"/>
      <c r="K22" s="79"/>
      <c r="L22" s="79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4">
        <v>2208</v>
      </c>
      <c r="X22" s="4">
        <f t="shared" si="0"/>
        <v>2400</v>
      </c>
      <c r="Y22" s="66">
        <v>0.92</v>
      </c>
      <c r="Z22" s="66">
        <v>380</v>
      </c>
      <c r="AA22" s="67">
        <f t="shared" si="4"/>
        <v>3.646422752776584</v>
      </c>
      <c r="AB22" s="70" t="s">
        <v>132</v>
      </c>
      <c r="AC22" s="46">
        <v>2.5</v>
      </c>
      <c r="AD22" s="46">
        <v>2.5</v>
      </c>
      <c r="AE22" s="66">
        <v>20</v>
      </c>
      <c r="AF22" s="66"/>
      <c r="AG22" s="68" t="s">
        <v>16</v>
      </c>
      <c r="AH22" s="4"/>
      <c r="AI22" s="4"/>
      <c r="AJ22" s="4"/>
      <c r="AK22" s="4">
        <f t="shared" si="3"/>
        <v>2400</v>
      </c>
    </row>
    <row r="23" spans="1:37" s="69" customFormat="1">
      <c r="A23" s="9">
        <v>15</v>
      </c>
      <c r="B23" s="4"/>
      <c r="C23" s="4"/>
      <c r="D23" s="4"/>
      <c r="E23" s="4"/>
      <c r="F23" s="4">
        <v>1</v>
      </c>
      <c r="G23" s="79" t="s">
        <v>102</v>
      </c>
      <c r="H23" s="79"/>
      <c r="I23" s="79"/>
      <c r="J23" s="79"/>
      <c r="K23" s="79"/>
      <c r="L23" s="79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4">
        <v>10000</v>
      </c>
      <c r="X23" s="4">
        <f t="shared" si="0"/>
        <v>10869.565217391304</v>
      </c>
      <c r="Y23" s="66">
        <v>0.92</v>
      </c>
      <c r="Z23" s="66">
        <v>380</v>
      </c>
      <c r="AA23" s="67">
        <f t="shared" si="4"/>
        <v>16.514595800618586</v>
      </c>
      <c r="AB23" s="70" t="s">
        <v>133</v>
      </c>
      <c r="AC23" s="46">
        <v>4</v>
      </c>
      <c r="AD23" s="46">
        <v>4</v>
      </c>
      <c r="AE23" s="66">
        <v>25</v>
      </c>
      <c r="AF23" s="66"/>
      <c r="AG23" s="68" t="s">
        <v>16</v>
      </c>
      <c r="AH23" s="4"/>
      <c r="AI23" s="4"/>
      <c r="AJ23" s="4"/>
      <c r="AK23" s="4">
        <f t="shared" si="3"/>
        <v>10869.565217391304</v>
      </c>
    </row>
    <row r="24" spans="1:37" s="69" customFormat="1">
      <c r="A24" s="9">
        <v>16</v>
      </c>
      <c r="B24" s="4"/>
      <c r="C24" s="4"/>
      <c r="D24" s="4"/>
      <c r="E24" s="4"/>
      <c r="F24" s="4">
        <v>1</v>
      </c>
      <c r="G24" s="79" t="s">
        <v>102</v>
      </c>
      <c r="H24" s="79"/>
      <c r="I24" s="79"/>
      <c r="J24" s="79"/>
      <c r="K24" s="79"/>
      <c r="L24" s="79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4">
        <v>10000</v>
      </c>
      <c r="X24" s="4">
        <f t="shared" ref="X24:X26" si="5">W24/Y24</f>
        <v>10869.565217391304</v>
      </c>
      <c r="Y24" s="66">
        <v>0.92</v>
      </c>
      <c r="Z24" s="66">
        <v>380</v>
      </c>
      <c r="AA24" s="67">
        <f t="shared" si="4"/>
        <v>16.514595800618586</v>
      </c>
      <c r="AB24" s="70" t="s">
        <v>133</v>
      </c>
      <c r="AC24" s="46">
        <v>4</v>
      </c>
      <c r="AD24" s="46">
        <v>4</v>
      </c>
      <c r="AE24" s="66">
        <v>25</v>
      </c>
      <c r="AF24" s="66"/>
      <c r="AG24" s="68" t="s">
        <v>16</v>
      </c>
      <c r="AH24" s="4"/>
      <c r="AI24" s="4"/>
      <c r="AJ24" s="4"/>
      <c r="AK24" s="4">
        <f t="shared" si="3"/>
        <v>10869.565217391304</v>
      </c>
    </row>
    <row r="25" spans="1:37" s="69" customFormat="1">
      <c r="A25" s="9">
        <v>17</v>
      </c>
      <c r="B25" s="4"/>
      <c r="C25" s="4"/>
      <c r="D25" s="4"/>
      <c r="E25" s="4"/>
      <c r="F25" s="4">
        <v>1</v>
      </c>
      <c r="G25" s="79" t="s">
        <v>102</v>
      </c>
      <c r="H25" s="79"/>
      <c r="I25" s="79"/>
      <c r="J25" s="79"/>
      <c r="K25" s="79"/>
      <c r="L25" s="79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4">
        <v>3680</v>
      </c>
      <c r="X25" s="4">
        <f t="shared" si="5"/>
        <v>4000</v>
      </c>
      <c r="Y25" s="66">
        <v>0.92</v>
      </c>
      <c r="Z25" s="66">
        <v>380</v>
      </c>
      <c r="AA25" s="67">
        <f t="shared" si="4"/>
        <v>6.0773712546276402</v>
      </c>
      <c r="AB25" s="70" t="s">
        <v>133</v>
      </c>
      <c r="AC25" s="46">
        <v>4</v>
      </c>
      <c r="AD25" s="46">
        <v>4</v>
      </c>
      <c r="AE25" s="66">
        <v>25</v>
      </c>
      <c r="AF25" s="66"/>
      <c r="AG25" s="68" t="s">
        <v>16</v>
      </c>
      <c r="AH25" s="4"/>
      <c r="AI25" s="4"/>
      <c r="AJ25" s="4"/>
      <c r="AK25" s="4">
        <f t="shared" si="3"/>
        <v>4000</v>
      </c>
    </row>
    <row r="26" spans="1:37" s="69" customFormat="1">
      <c r="A26" s="9">
        <v>18</v>
      </c>
      <c r="B26" s="4"/>
      <c r="C26" s="4"/>
      <c r="D26" s="4"/>
      <c r="E26" s="4"/>
      <c r="F26" s="4">
        <v>1</v>
      </c>
      <c r="G26" s="79" t="s">
        <v>102</v>
      </c>
      <c r="H26" s="79"/>
      <c r="I26" s="79"/>
      <c r="J26" s="79"/>
      <c r="K26" s="79"/>
      <c r="L26" s="79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4">
        <v>3680</v>
      </c>
      <c r="X26" s="4">
        <f t="shared" si="5"/>
        <v>4000</v>
      </c>
      <c r="Y26" s="66">
        <v>0.92</v>
      </c>
      <c r="Z26" s="66">
        <v>380</v>
      </c>
      <c r="AA26" s="67">
        <f t="shared" si="4"/>
        <v>6.0773712546276402</v>
      </c>
      <c r="AB26" s="70" t="s">
        <v>133</v>
      </c>
      <c r="AC26" s="46">
        <v>4</v>
      </c>
      <c r="AD26" s="46">
        <v>4</v>
      </c>
      <c r="AE26" s="66">
        <v>25</v>
      </c>
      <c r="AF26" s="66"/>
      <c r="AG26" s="68" t="s">
        <v>16</v>
      </c>
      <c r="AH26" s="4"/>
      <c r="AI26" s="4"/>
      <c r="AJ26" s="4"/>
      <c r="AK26" s="4">
        <f t="shared" si="3"/>
        <v>4000</v>
      </c>
    </row>
    <row r="27" spans="1:37" s="69" customFormat="1">
      <c r="A27" s="9">
        <v>19</v>
      </c>
      <c r="B27" s="4"/>
      <c r="C27" s="4"/>
      <c r="D27" s="4"/>
      <c r="E27" s="4"/>
      <c r="F27" s="4">
        <v>1</v>
      </c>
      <c r="G27" s="79" t="s">
        <v>102</v>
      </c>
      <c r="H27" s="79"/>
      <c r="I27" s="79"/>
      <c r="J27" s="79"/>
      <c r="K27" s="79"/>
      <c r="L27" s="7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4">
        <v>3680</v>
      </c>
      <c r="X27" s="4">
        <f t="shared" si="0"/>
        <v>4000</v>
      </c>
      <c r="Y27" s="66">
        <v>0.92</v>
      </c>
      <c r="Z27" s="66">
        <v>380</v>
      </c>
      <c r="AA27" s="67">
        <f t="shared" si="4"/>
        <v>6.0773712546276402</v>
      </c>
      <c r="AB27" s="70" t="s">
        <v>133</v>
      </c>
      <c r="AC27" s="46">
        <v>4</v>
      </c>
      <c r="AD27" s="46">
        <v>4</v>
      </c>
      <c r="AE27" s="66">
        <v>25</v>
      </c>
      <c r="AF27" s="66"/>
      <c r="AG27" s="68" t="s">
        <v>16</v>
      </c>
      <c r="AH27" s="4"/>
      <c r="AI27" s="4"/>
      <c r="AJ27" s="4"/>
      <c r="AK27" s="4">
        <f t="shared" si="3"/>
        <v>4000</v>
      </c>
    </row>
    <row r="28" spans="1:37" s="69" customFormat="1">
      <c r="A28" s="9">
        <v>20</v>
      </c>
      <c r="B28" s="4"/>
      <c r="C28" s="4"/>
      <c r="D28" s="4"/>
      <c r="E28" s="4"/>
      <c r="F28" s="4">
        <v>1</v>
      </c>
      <c r="G28" s="79" t="s">
        <v>102</v>
      </c>
      <c r="H28" s="79"/>
      <c r="I28" s="79"/>
      <c r="J28" s="79"/>
      <c r="K28" s="79"/>
      <c r="L28" s="79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4">
        <v>3680</v>
      </c>
      <c r="X28" s="4">
        <f t="shared" si="0"/>
        <v>4000</v>
      </c>
      <c r="Y28" s="66">
        <v>0.92</v>
      </c>
      <c r="Z28" s="66">
        <v>380</v>
      </c>
      <c r="AA28" s="67">
        <f t="shared" si="4"/>
        <v>6.0773712546276402</v>
      </c>
      <c r="AB28" s="70" t="s">
        <v>133</v>
      </c>
      <c r="AC28" s="46">
        <v>4</v>
      </c>
      <c r="AD28" s="46">
        <v>4</v>
      </c>
      <c r="AE28" s="66">
        <v>25</v>
      </c>
      <c r="AF28" s="66"/>
      <c r="AG28" s="68" t="s">
        <v>16</v>
      </c>
      <c r="AH28" s="4"/>
      <c r="AI28" s="4"/>
      <c r="AJ28" s="4"/>
      <c r="AK28" s="4">
        <f t="shared" si="3"/>
        <v>4000</v>
      </c>
    </row>
    <row r="29" spans="1:37" s="69" customFormat="1">
      <c r="A29" s="9">
        <v>21</v>
      </c>
      <c r="B29" s="4"/>
      <c r="C29" s="4"/>
      <c r="D29" s="4"/>
      <c r="E29" s="4"/>
      <c r="F29" s="4">
        <v>1</v>
      </c>
      <c r="G29" s="79" t="s">
        <v>102</v>
      </c>
      <c r="H29" s="79"/>
      <c r="I29" s="79"/>
      <c r="J29" s="79"/>
      <c r="K29" s="79"/>
      <c r="L29" s="79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4">
        <v>3680</v>
      </c>
      <c r="X29" s="4">
        <f t="shared" si="0"/>
        <v>4000</v>
      </c>
      <c r="Y29" s="66">
        <v>0.92</v>
      </c>
      <c r="Z29" s="66">
        <v>380</v>
      </c>
      <c r="AA29" s="67">
        <f t="shared" si="4"/>
        <v>6.0773712546276402</v>
      </c>
      <c r="AB29" s="70" t="s">
        <v>133</v>
      </c>
      <c r="AC29" s="46">
        <v>4</v>
      </c>
      <c r="AD29" s="46">
        <v>4</v>
      </c>
      <c r="AE29" s="66">
        <v>25</v>
      </c>
      <c r="AF29" s="66"/>
      <c r="AG29" s="68" t="s">
        <v>16</v>
      </c>
      <c r="AH29" s="4"/>
      <c r="AI29" s="4"/>
      <c r="AJ29" s="4"/>
      <c r="AK29" s="4">
        <f t="shared" si="3"/>
        <v>4000</v>
      </c>
    </row>
    <row r="30" spans="1:37" s="69" customFormat="1">
      <c r="A30" s="9">
        <v>22</v>
      </c>
      <c r="B30" s="4"/>
      <c r="C30" s="4"/>
      <c r="D30" s="4"/>
      <c r="E30" s="4"/>
      <c r="F30" s="4">
        <v>1</v>
      </c>
      <c r="G30" s="79" t="s">
        <v>102</v>
      </c>
      <c r="H30" s="79"/>
      <c r="I30" s="79"/>
      <c r="J30" s="79"/>
      <c r="K30" s="79"/>
      <c r="L30" s="79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4">
        <v>3680</v>
      </c>
      <c r="X30" s="4">
        <f t="shared" ref="X30:X31" si="6">W30/Y30</f>
        <v>4000</v>
      </c>
      <c r="Y30" s="66">
        <v>0.92</v>
      </c>
      <c r="Z30" s="66">
        <v>380</v>
      </c>
      <c r="AA30" s="67">
        <f t="shared" si="4"/>
        <v>6.0773712546276402</v>
      </c>
      <c r="AB30" s="70" t="s">
        <v>133</v>
      </c>
      <c r="AC30" s="46">
        <v>4</v>
      </c>
      <c r="AD30" s="46">
        <v>4</v>
      </c>
      <c r="AE30" s="66">
        <v>25</v>
      </c>
      <c r="AF30" s="66"/>
      <c r="AG30" s="68" t="s">
        <v>16</v>
      </c>
      <c r="AH30" s="4"/>
      <c r="AI30" s="4"/>
      <c r="AJ30" s="4"/>
      <c r="AK30" s="4">
        <f t="shared" si="3"/>
        <v>4000</v>
      </c>
    </row>
    <row r="31" spans="1:37" s="69" customFormat="1">
      <c r="A31" s="9">
        <v>23</v>
      </c>
      <c r="B31" s="4"/>
      <c r="C31" s="4"/>
      <c r="D31" s="4"/>
      <c r="E31" s="4">
        <v>2</v>
      </c>
      <c r="F31" s="4"/>
      <c r="G31" s="79" t="s">
        <v>105</v>
      </c>
      <c r="H31" s="79"/>
      <c r="I31" s="79"/>
      <c r="J31" s="79"/>
      <c r="K31" s="79"/>
      <c r="L31" s="79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4">
        <f>(E$8*E31)+(D$8*D31)+(C$8*C31)+(B$8*B31)</f>
        <v>600</v>
      </c>
      <c r="X31" s="4">
        <f t="shared" si="6"/>
        <v>652.17391304347825</v>
      </c>
      <c r="Y31" s="66">
        <v>0.92</v>
      </c>
      <c r="Z31" s="66">
        <v>220</v>
      </c>
      <c r="AA31" s="67">
        <f t="shared" ref="AA31" si="7">X31/Z31</f>
        <v>2.9644268774703555</v>
      </c>
      <c r="AB31" s="46">
        <v>2.5</v>
      </c>
      <c r="AC31" s="46">
        <v>2.5</v>
      </c>
      <c r="AD31" s="46">
        <v>2.5</v>
      </c>
      <c r="AE31" s="66">
        <v>20</v>
      </c>
      <c r="AF31" s="66"/>
      <c r="AG31" s="68" t="s">
        <v>16</v>
      </c>
      <c r="AH31" s="4"/>
      <c r="AI31" s="4">
        <f>X31</f>
        <v>652.17391304347825</v>
      </c>
      <c r="AJ31" s="4"/>
      <c r="AK31" s="4"/>
    </row>
    <row r="32" spans="1:37" s="69" customFormat="1">
      <c r="A32" s="9">
        <v>24</v>
      </c>
      <c r="B32" s="4"/>
      <c r="C32" s="4"/>
      <c r="D32" s="4"/>
      <c r="E32" s="4"/>
      <c r="F32" s="4">
        <v>1</v>
      </c>
      <c r="G32" s="79" t="s">
        <v>107</v>
      </c>
      <c r="H32" s="79"/>
      <c r="I32" s="79"/>
      <c r="J32" s="79"/>
      <c r="K32" s="79"/>
      <c r="L32" s="79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4">
        <v>1000</v>
      </c>
      <c r="X32" s="4">
        <f t="shared" ref="X32:X33" si="8">W32/Y32</f>
        <v>1086.9565217391305</v>
      </c>
      <c r="Y32" s="66">
        <v>0.92</v>
      </c>
      <c r="Z32" s="66">
        <v>380</v>
      </c>
      <c r="AA32" s="67">
        <f>X32/(380*SQRT(3))</f>
        <v>1.6514595800618588</v>
      </c>
      <c r="AB32" s="70" t="s">
        <v>132</v>
      </c>
      <c r="AC32" s="46">
        <v>2.5</v>
      </c>
      <c r="AD32" s="46">
        <v>2.5</v>
      </c>
      <c r="AE32" s="66">
        <v>20</v>
      </c>
      <c r="AF32" s="66"/>
      <c r="AG32" s="68" t="s">
        <v>16</v>
      </c>
      <c r="AH32" s="4"/>
      <c r="AI32" s="4"/>
      <c r="AJ32" s="4"/>
      <c r="AK32" s="4"/>
    </row>
    <row r="33" spans="1:37">
      <c r="A33" s="9">
        <v>25</v>
      </c>
      <c r="B33" s="4"/>
      <c r="C33" s="4"/>
      <c r="D33" s="4"/>
      <c r="E33" s="4">
        <v>5</v>
      </c>
      <c r="F33" s="4"/>
      <c r="G33" s="79" t="s">
        <v>106</v>
      </c>
      <c r="H33" s="79"/>
      <c r="I33" s="79"/>
      <c r="J33" s="79"/>
      <c r="K33" s="79"/>
      <c r="L33" s="7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3">
        <f>(E$8*E33)+(D$8*D33)+(C$8*C33)+(B$8*B33)</f>
        <v>1500</v>
      </c>
      <c r="X33" s="3">
        <f t="shared" si="8"/>
        <v>1630.4347826086955</v>
      </c>
      <c r="Y33" s="2">
        <v>0.92</v>
      </c>
      <c r="Z33" s="2">
        <v>220</v>
      </c>
      <c r="AA33" s="44">
        <f t="shared" ref="AA33" si="9">X33/Z33</f>
        <v>7.4110671936758887</v>
      </c>
      <c r="AB33" s="46">
        <v>2.5</v>
      </c>
      <c r="AC33" s="8">
        <v>2.5</v>
      </c>
      <c r="AD33" s="8">
        <v>2.5</v>
      </c>
      <c r="AE33" s="2">
        <v>20</v>
      </c>
      <c r="AF33" s="2"/>
      <c r="AG33" s="68" t="s">
        <v>16</v>
      </c>
      <c r="AH33" s="3"/>
      <c r="AI33" s="3"/>
      <c r="AJ33" s="3">
        <f>X33</f>
        <v>1630.4347826086955</v>
      </c>
      <c r="AK33" s="3"/>
    </row>
    <row r="34" spans="1:37">
      <c r="A34" s="9">
        <v>26</v>
      </c>
      <c r="B34" s="4"/>
      <c r="C34" s="4"/>
      <c r="D34" s="4"/>
      <c r="E34" s="4">
        <v>5</v>
      </c>
      <c r="F34" s="4"/>
      <c r="G34" s="79" t="s">
        <v>106</v>
      </c>
      <c r="H34" s="79"/>
      <c r="I34" s="79"/>
      <c r="J34" s="79"/>
      <c r="K34" s="79"/>
      <c r="L34" s="79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3">
        <f>(E$8*E34)+(D$8*D34)+(C$8*C34)+(B$8*B34)</f>
        <v>1500</v>
      </c>
      <c r="X34" s="3">
        <f t="shared" ref="X34" si="10">W34/Y34</f>
        <v>1630.4347826086955</v>
      </c>
      <c r="Y34" s="2">
        <v>0.92</v>
      </c>
      <c r="Z34" s="2">
        <v>220</v>
      </c>
      <c r="AA34" s="44">
        <f t="shared" ref="AA34" si="11">X34/Z34</f>
        <v>7.4110671936758887</v>
      </c>
      <c r="AB34" s="46">
        <v>2.5</v>
      </c>
      <c r="AC34" s="8">
        <v>2.5</v>
      </c>
      <c r="AD34" s="8">
        <v>2.5</v>
      </c>
      <c r="AE34" s="2">
        <v>20</v>
      </c>
      <c r="AF34" s="2"/>
      <c r="AG34" s="68" t="s">
        <v>16</v>
      </c>
      <c r="AH34" s="3">
        <f>X34</f>
        <v>1630.4347826086955</v>
      </c>
      <c r="AI34" s="3"/>
      <c r="AJ34" s="3"/>
      <c r="AK34" s="3"/>
    </row>
    <row r="35" spans="1:37">
      <c r="A35" s="9">
        <v>27</v>
      </c>
      <c r="B35" s="4"/>
      <c r="C35" s="4"/>
      <c r="D35" s="4"/>
      <c r="E35" s="4"/>
      <c r="F35" s="4"/>
      <c r="G35" s="106" t="s">
        <v>103</v>
      </c>
      <c r="H35" s="107"/>
      <c r="I35" s="107"/>
      <c r="J35" s="107"/>
      <c r="K35" s="107"/>
      <c r="L35" s="108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3"/>
      <c r="X35" s="3"/>
      <c r="Y35" s="2"/>
      <c r="Z35" s="2"/>
      <c r="AA35" s="44"/>
      <c r="AB35" s="46"/>
      <c r="AC35" s="8"/>
      <c r="AD35" s="8"/>
      <c r="AE35" s="2"/>
      <c r="AF35" s="2"/>
      <c r="AG35" s="1"/>
      <c r="AH35" s="3"/>
      <c r="AI35" s="3"/>
      <c r="AJ35" s="3"/>
      <c r="AK35" s="3"/>
    </row>
    <row r="36" spans="1:37">
      <c r="A36" s="9">
        <v>28</v>
      </c>
      <c r="B36" s="4"/>
      <c r="C36" s="4"/>
      <c r="D36" s="4"/>
      <c r="E36" s="4"/>
      <c r="F36" s="4"/>
      <c r="G36" s="106" t="s">
        <v>103</v>
      </c>
      <c r="H36" s="107"/>
      <c r="I36" s="107"/>
      <c r="J36" s="107"/>
      <c r="K36" s="107"/>
      <c r="L36" s="108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3"/>
      <c r="X36" s="3"/>
      <c r="Y36" s="2"/>
      <c r="Z36" s="2"/>
      <c r="AA36" s="44"/>
      <c r="AB36" s="8"/>
      <c r="AC36" s="8"/>
      <c r="AD36" s="8"/>
      <c r="AE36" s="2"/>
      <c r="AF36" s="2"/>
      <c r="AG36" s="1"/>
      <c r="AH36" s="3"/>
      <c r="AI36" s="3"/>
      <c r="AJ36" s="3"/>
      <c r="AK36" s="3"/>
    </row>
    <row r="37" spans="1:37">
      <c r="A37" s="9">
        <v>29</v>
      </c>
      <c r="B37" s="4"/>
      <c r="C37" s="4"/>
      <c r="D37" s="4"/>
      <c r="E37" s="4"/>
      <c r="F37" s="4"/>
      <c r="G37" s="106" t="s">
        <v>103</v>
      </c>
      <c r="H37" s="107"/>
      <c r="I37" s="107"/>
      <c r="J37" s="107"/>
      <c r="K37" s="107"/>
      <c r="L37" s="108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3"/>
      <c r="X37" s="3"/>
      <c r="Y37" s="2"/>
      <c r="Z37" s="2"/>
      <c r="AA37" s="44"/>
      <c r="AB37" s="8"/>
      <c r="AC37" s="8"/>
      <c r="AD37" s="8"/>
      <c r="AE37" s="2"/>
      <c r="AF37" s="2"/>
      <c r="AG37" s="1"/>
      <c r="AH37" s="3"/>
      <c r="AI37" s="3"/>
      <c r="AJ37" s="3"/>
      <c r="AK37" s="3"/>
    </row>
    <row r="38" spans="1:37">
      <c r="A38" s="102" t="s">
        <v>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4"/>
      <c r="W38" s="10">
        <f>SUM(W9:W37)</f>
        <v>73476</v>
      </c>
      <c r="X38" s="10">
        <f>SUM(X9:X37)</f>
        <v>79865.217391304337</v>
      </c>
      <c r="Y38" s="12">
        <v>0.92</v>
      </c>
      <c r="Z38" s="12">
        <v>380</v>
      </c>
      <c r="AA38" s="45">
        <f>X38/(380*SQRT(3))</f>
        <v>121.34264410462512</v>
      </c>
      <c r="AB38" s="10" t="s">
        <v>134</v>
      </c>
      <c r="AC38" s="10">
        <v>70</v>
      </c>
      <c r="AD38" s="10">
        <v>35</v>
      </c>
      <c r="AE38" s="12">
        <v>125</v>
      </c>
      <c r="AF38" s="13"/>
      <c r="AG38" s="12" t="s">
        <v>16</v>
      </c>
      <c r="AH38" s="11">
        <f>SUM(AH9:AH37)</f>
        <v>3473.9130434782605</v>
      </c>
      <c r="AI38" s="11">
        <f>SUM(AI9:AI37)</f>
        <v>3660.869565217391</v>
      </c>
      <c r="AJ38" s="11">
        <f>SUM(AJ9:AJ37)</f>
        <v>3382.608695652174</v>
      </c>
      <c r="AK38" s="11">
        <f>SUM(AK9:AK37)</f>
        <v>68260.869565217392</v>
      </c>
    </row>
  </sheetData>
  <mergeCells count="49">
    <mergeCell ref="G35:L35"/>
    <mergeCell ref="G34:L34"/>
    <mergeCell ref="G33:L33"/>
    <mergeCell ref="G36:L36"/>
    <mergeCell ref="A38:V38"/>
    <mergeCell ref="G37:L37"/>
    <mergeCell ref="A1:AK2"/>
    <mergeCell ref="A3:AK3"/>
    <mergeCell ref="A4:A7"/>
    <mergeCell ref="D4:F7"/>
    <mergeCell ref="G4:V7"/>
    <mergeCell ref="W4:W8"/>
    <mergeCell ref="X4:X8"/>
    <mergeCell ref="Y4:Y8"/>
    <mergeCell ref="Z4:Z8"/>
    <mergeCell ref="AG4:AG8"/>
    <mergeCell ref="AH4:AK7"/>
    <mergeCell ref="G8:L8"/>
    <mergeCell ref="AD4:AD8"/>
    <mergeCell ref="AE4:AE8"/>
    <mergeCell ref="AF4:AF8"/>
    <mergeCell ref="B4:C7"/>
    <mergeCell ref="G9:V9"/>
    <mergeCell ref="G10:L10"/>
    <mergeCell ref="AA4:AA8"/>
    <mergeCell ref="AB4:AB8"/>
    <mergeCell ref="AC4:AC8"/>
    <mergeCell ref="G17:L17"/>
    <mergeCell ref="G11:L11"/>
    <mergeCell ref="G21:L21"/>
    <mergeCell ref="G22:L22"/>
    <mergeCell ref="G23:L23"/>
    <mergeCell ref="G12:L12"/>
    <mergeCell ref="G13:L13"/>
    <mergeCell ref="G14:L14"/>
    <mergeCell ref="G15:L15"/>
    <mergeCell ref="G16:L16"/>
    <mergeCell ref="G18:L18"/>
    <mergeCell ref="G19:L19"/>
    <mergeCell ref="G20:L20"/>
    <mergeCell ref="G32:L32"/>
    <mergeCell ref="G27:L27"/>
    <mergeCell ref="G28:L28"/>
    <mergeCell ref="G29:L29"/>
    <mergeCell ref="G24:L24"/>
    <mergeCell ref="G25:L25"/>
    <mergeCell ref="G26:L26"/>
    <mergeCell ref="G30:L30"/>
    <mergeCell ref="G31:L31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I15"/>
  <sheetViews>
    <sheetView zoomScale="85" zoomScaleNormal="85" workbookViewId="0">
      <selection activeCell="AI15" sqref="A1:AI15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2.85546875" customWidth="1"/>
    <col min="8" max="9" width="1.42578125" customWidth="1"/>
    <col min="10" max="10" width="2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0">
        <v>32</v>
      </c>
      <c r="C8" s="50">
        <v>200</v>
      </c>
      <c r="D8" s="50">
        <v>300</v>
      </c>
      <c r="E8" s="90" t="s">
        <v>19</v>
      </c>
      <c r="F8" s="90"/>
      <c r="G8" s="90"/>
      <c r="H8" s="90"/>
      <c r="I8" s="90"/>
      <c r="J8" s="90"/>
      <c r="K8" s="50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22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(D$8*D9)+(C$8*C9)+(B$8*B9)</f>
        <v>704</v>
      </c>
      <c r="V9" s="3">
        <f t="shared" ref="V9:V11" si="0">U9/W9</f>
        <v>765.21739130434776</v>
      </c>
      <c r="W9" s="2">
        <v>0.92</v>
      </c>
      <c r="X9" s="2">
        <v>220</v>
      </c>
      <c r="Y9" s="44">
        <f t="shared" ref="Y9:Y11" si="1">V9/X9</f>
        <v>3.4782608695652173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765.21739130434776</v>
      </c>
      <c r="AG9" s="3"/>
      <c r="AH9" s="3"/>
      <c r="AI9" s="3"/>
    </row>
    <row r="10" spans="1:35">
      <c r="A10" s="9">
        <v>2</v>
      </c>
      <c r="B10" s="4"/>
      <c r="C10" s="4">
        <v>4</v>
      </c>
      <c r="D10" s="4"/>
      <c r="E10" s="79" t="s">
        <v>101</v>
      </c>
      <c r="F10" s="79"/>
      <c r="G10" s="79"/>
      <c r="H10" s="79"/>
      <c r="I10" s="79"/>
      <c r="J10" s="7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">
        <f t="shared" ref="U10:U11" si="2">(D$8*D10)+(C$8*C10)+(B$8*B10)</f>
        <v>800</v>
      </c>
      <c r="V10" s="3">
        <f t="shared" si="0"/>
        <v>869.56521739130426</v>
      </c>
      <c r="W10" s="2">
        <v>0.92</v>
      </c>
      <c r="X10" s="2">
        <v>220</v>
      </c>
      <c r="Y10" s="44">
        <f t="shared" si="1"/>
        <v>3.9525691699604737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>
        <f>V10</f>
        <v>869.56521739130426</v>
      </c>
      <c r="AH10" s="3"/>
      <c r="AI10" s="3"/>
    </row>
    <row r="11" spans="1:35">
      <c r="A11" s="9">
        <v>3</v>
      </c>
      <c r="B11" s="4"/>
      <c r="C11" s="4"/>
      <c r="D11" s="4">
        <v>3</v>
      </c>
      <c r="E11" s="79" t="s">
        <v>101</v>
      </c>
      <c r="F11" s="79"/>
      <c r="G11" s="79"/>
      <c r="H11" s="79"/>
      <c r="I11" s="79"/>
      <c r="J11" s="7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3">
        <f t="shared" si="2"/>
        <v>900</v>
      </c>
      <c r="V11" s="3">
        <f t="shared" si="0"/>
        <v>978.26086956521738</v>
      </c>
      <c r="W11" s="2">
        <v>0.92</v>
      </c>
      <c r="X11" s="2">
        <v>220</v>
      </c>
      <c r="Y11" s="44">
        <f t="shared" si="1"/>
        <v>4.4466403162055332</v>
      </c>
      <c r="Z11" s="8">
        <v>2.5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>
        <f>V11</f>
        <v>978.26086956521738</v>
      </c>
      <c r="AI11" s="3"/>
    </row>
    <row r="12" spans="1:35">
      <c r="A12" s="9">
        <v>4</v>
      </c>
      <c r="B12" s="4"/>
      <c r="C12" s="4"/>
      <c r="D12" s="4"/>
      <c r="E12" s="79" t="s">
        <v>103</v>
      </c>
      <c r="F12" s="79"/>
      <c r="G12" s="79"/>
      <c r="H12" s="79"/>
      <c r="I12" s="79"/>
      <c r="J12" s="7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3"/>
      <c r="V12" s="3"/>
      <c r="W12" s="2"/>
      <c r="X12" s="2"/>
      <c r="Y12" s="44"/>
      <c r="Z12" s="8"/>
      <c r="AA12" s="8"/>
      <c r="AB12" s="8"/>
      <c r="AC12" s="2"/>
      <c r="AD12" s="2"/>
      <c r="AE12" s="1"/>
      <c r="AF12" s="3"/>
      <c r="AG12" s="3"/>
      <c r="AH12" s="3"/>
      <c r="AI12" s="3"/>
    </row>
    <row r="13" spans="1:35">
      <c r="A13" s="9">
        <v>5</v>
      </c>
      <c r="B13" s="4"/>
      <c r="C13" s="4"/>
      <c r="D13" s="4"/>
      <c r="E13" s="79" t="s">
        <v>103</v>
      </c>
      <c r="F13" s="79"/>
      <c r="G13" s="79"/>
      <c r="H13" s="79"/>
      <c r="I13" s="79"/>
      <c r="J13" s="7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3"/>
      <c r="V13" s="3"/>
      <c r="W13" s="2"/>
      <c r="X13" s="2"/>
      <c r="Y13" s="44"/>
      <c r="Z13" s="8"/>
      <c r="AA13" s="8"/>
      <c r="AB13" s="8"/>
      <c r="AC13" s="2"/>
      <c r="AD13" s="2"/>
      <c r="AE13" s="1"/>
      <c r="AF13" s="3"/>
      <c r="AG13" s="3"/>
      <c r="AH13" s="3"/>
      <c r="AI13" s="3"/>
    </row>
    <row r="14" spans="1:35">
      <c r="A14" s="9">
        <v>6</v>
      </c>
      <c r="B14" s="4"/>
      <c r="C14" s="4"/>
      <c r="D14" s="4"/>
      <c r="E14" s="79" t="s">
        <v>103</v>
      </c>
      <c r="F14" s="79"/>
      <c r="G14" s="79"/>
      <c r="H14" s="79"/>
      <c r="I14" s="79"/>
      <c r="J14" s="7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3"/>
      <c r="V14" s="3"/>
      <c r="W14" s="2"/>
      <c r="X14" s="2"/>
      <c r="Y14" s="44"/>
      <c r="Z14" s="8"/>
      <c r="AA14" s="8"/>
      <c r="AB14" s="8"/>
      <c r="AC14" s="2"/>
      <c r="AD14" s="2"/>
      <c r="AE14" s="1"/>
      <c r="AF14" s="3"/>
      <c r="AG14" s="3"/>
      <c r="AH14" s="3"/>
      <c r="AI14" s="3"/>
    </row>
    <row r="15" spans="1:35">
      <c r="A15" s="102" t="s">
        <v>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0">
        <f>SUM(U9:U14)</f>
        <v>2404</v>
      </c>
      <c r="V15" s="10">
        <f>SUM(V9:V14)</f>
        <v>2613.0434782608695</v>
      </c>
      <c r="W15" s="12">
        <v>0.92</v>
      </c>
      <c r="X15" s="12">
        <v>380</v>
      </c>
      <c r="Y15" s="45">
        <f>V15/(380*SQRT(3))</f>
        <v>3.9701088304687082</v>
      </c>
      <c r="Z15" s="10" t="s">
        <v>126</v>
      </c>
      <c r="AA15" s="10">
        <v>6</v>
      </c>
      <c r="AB15" s="10">
        <v>6</v>
      </c>
      <c r="AC15" s="12">
        <v>32</v>
      </c>
      <c r="AD15" s="13"/>
      <c r="AE15" s="12" t="s">
        <v>16</v>
      </c>
      <c r="AF15" s="11">
        <f>SUM(AF9:AF14)</f>
        <v>765.21739130434776</v>
      </c>
      <c r="AG15" s="11">
        <f>SUM(AG9:AG14)</f>
        <v>869.56521739130426</v>
      </c>
      <c r="AH15" s="11">
        <f>SUM(AH9:AH14)</f>
        <v>978.26086956521738</v>
      </c>
      <c r="AI15" s="11">
        <f>SUM(AI9:AI14)</f>
        <v>0</v>
      </c>
    </row>
  </sheetData>
  <mergeCells count="26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A15:T15"/>
    <mergeCell ref="AD4:AD8"/>
    <mergeCell ref="AA4:AA8"/>
    <mergeCell ref="AB4:AB8"/>
    <mergeCell ref="E14:J14"/>
    <mergeCell ref="E12:J12"/>
    <mergeCell ref="E13:J13"/>
    <mergeCell ref="E11:J11"/>
    <mergeCell ref="E9:T9"/>
    <mergeCell ref="E10:J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I18"/>
  <sheetViews>
    <sheetView zoomScale="85" zoomScaleNormal="85" workbookViewId="0">
      <selection activeCell="AI18" sqref="A1:AI18"/>
    </sheetView>
  </sheetViews>
  <sheetFormatPr defaultRowHeight="12.75"/>
  <cols>
    <col min="1" max="1" width="5.85546875" customWidth="1"/>
    <col min="2" max="2" width="11.42578125" customWidth="1"/>
    <col min="3" max="4" width="6.28515625" customWidth="1"/>
    <col min="5" max="5" width="9.140625" customWidth="1"/>
    <col min="6" max="6" width="7" customWidth="1"/>
    <col min="7" max="7" width="5.140625" customWidth="1"/>
    <col min="8" max="9" width="1.42578125" customWidth="1"/>
    <col min="10" max="10" width="6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53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5" t="s">
        <v>21</v>
      </c>
      <c r="D4" s="85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7"/>
      <c r="D5" s="87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7"/>
      <c r="D6" s="87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9"/>
      <c r="D7" s="89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0">
        <v>32</v>
      </c>
      <c r="C8" s="50">
        <v>300</v>
      </c>
      <c r="D8" s="50">
        <v>500</v>
      </c>
      <c r="E8" s="90" t="s">
        <v>19</v>
      </c>
      <c r="F8" s="90"/>
      <c r="G8" s="90"/>
      <c r="H8" s="90"/>
      <c r="I8" s="90"/>
      <c r="J8" s="90"/>
      <c r="K8" s="50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22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(C$8*C9)+(D$8*D9)+(B$8*B9)</f>
        <v>704</v>
      </c>
      <c r="V9" s="3">
        <f t="shared" ref="V9:V14" si="0">U9/W9</f>
        <v>765.21739130434776</v>
      </c>
      <c r="W9" s="2">
        <v>0.92</v>
      </c>
      <c r="X9" s="2">
        <v>220</v>
      </c>
      <c r="Y9" s="44">
        <f t="shared" ref="Y9:Y12" si="1">V9/X9</f>
        <v>3.4782608695652173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765.21739130434776</v>
      </c>
      <c r="AG9" s="3"/>
      <c r="AH9" s="3"/>
      <c r="AI9" s="3"/>
    </row>
    <row r="10" spans="1:35">
      <c r="A10" s="9">
        <v>2</v>
      </c>
      <c r="B10" s="4"/>
      <c r="C10" s="4">
        <v>3</v>
      </c>
      <c r="D10" s="4"/>
      <c r="E10" s="79" t="s">
        <v>101</v>
      </c>
      <c r="F10" s="79"/>
      <c r="G10" s="79"/>
      <c r="H10" s="79"/>
      <c r="I10" s="79"/>
      <c r="J10" s="7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">
        <f t="shared" ref="U10:U14" si="2">(C$8*C10)+(D$8*D10)+(B$8*B10)</f>
        <v>900</v>
      </c>
      <c r="V10" s="3">
        <f t="shared" si="0"/>
        <v>978.26086956521738</v>
      </c>
      <c r="W10" s="2">
        <v>0.92</v>
      </c>
      <c r="X10" s="2">
        <v>220</v>
      </c>
      <c r="Y10" s="44">
        <f t="shared" si="1"/>
        <v>4.4466403162055332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>
        <f>V10</f>
        <v>978.26086956521738</v>
      </c>
      <c r="AH10" s="3"/>
      <c r="AI10" s="3"/>
    </row>
    <row r="11" spans="1:35">
      <c r="A11" s="9">
        <v>3</v>
      </c>
      <c r="B11" s="4"/>
      <c r="C11" s="4">
        <v>4</v>
      </c>
      <c r="D11" s="4"/>
      <c r="E11" s="79" t="s">
        <v>101</v>
      </c>
      <c r="F11" s="79"/>
      <c r="G11" s="79"/>
      <c r="H11" s="79"/>
      <c r="I11" s="79"/>
      <c r="J11" s="7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3">
        <f t="shared" si="2"/>
        <v>1200</v>
      </c>
      <c r="V11" s="3">
        <f t="shared" si="0"/>
        <v>1304.3478260869565</v>
      </c>
      <c r="W11" s="2">
        <v>0.92</v>
      </c>
      <c r="X11" s="2">
        <v>220</v>
      </c>
      <c r="Y11" s="44">
        <f t="shared" si="1"/>
        <v>5.928853754940711</v>
      </c>
      <c r="Z11" s="8">
        <v>2.5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>
        <f>V11</f>
        <v>1304.3478260869565</v>
      </c>
      <c r="AI11" s="3"/>
    </row>
    <row r="12" spans="1:35">
      <c r="A12" s="9">
        <v>4</v>
      </c>
      <c r="B12" s="4"/>
      <c r="C12" s="4">
        <v>4</v>
      </c>
      <c r="D12" s="4"/>
      <c r="E12" s="79" t="s">
        <v>101</v>
      </c>
      <c r="F12" s="79"/>
      <c r="G12" s="79"/>
      <c r="H12" s="79"/>
      <c r="I12" s="79"/>
      <c r="J12" s="7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3">
        <f t="shared" si="2"/>
        <v>1200</v>
      </c>
      <c r="V12" s="3">
        <f t="shared" si="0"/>
        <v>1304.3478260869565</v>
      </c>
      <c r="W12" s="2">
        <v>0.92</v>
      </c>
      <c r="X12" s="2">
        <v>220</v>
      </c>
      <c r="Y12" s="44">
        <f t="shared" si="1"/>
        <v>5.928853754940711</v>
      </c>
      <c r="Z12" s="8">
        <v>2.5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/>
      <c r="AG12" s="3"/>
      <c r="AH12" s="3"/>
      <c r="AI12" s="3"/>
    </row>
    <row r="13" spans="1:35">
      <c r="A13" s="9">
        <v>5</v>
      </c>
      <c r="B13" s="4"/>
      <c r="C13" s="4"/>
      <c r="D13" s="4">
        <v>2</v>
      </c>
      <c r="E13" s="79" t="s">
        <v>102</v>
      </c>
      <c r="F13" s="79"/>
      <c r="G13" s="79"/>
      <c r="H13" s="79"/>
      <c r="I13" s="79"/>
      <c r="J13" s="7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3">
        <f t="shared" si="2"/>
        <v>1000</v>
      </c>
      <c r="V13" s="3">
        <f t="shared" si="0"/>
        <v>1086.9565217391305</v>
      </c>
      <c r="W13" s="2">
        <v>0.92</v>
      </c>
      <c r="X13" s="2">
        <v>380</v>
      </c>
      <c r="Y13" s="44">
        <f>V13/(380*SQRT(3))</f>
        <v>1.6514595800618588</v>
      </c>
      <c r="Z13" s="65" t="s">
        <v>132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/>
      <c r="AI13" s="3">
        <f>V13</f>
        <v>1086.9565217391305</v>
      </c>
    </row>
    <row r="14" spans="1:35">
      <c r="A14" s="9">
        <v>6</v>
      </c>
      <c r="B14" s="4"/>
      <c r="C14" s="4"/>
      <c r="D14" s="4">
        <v>2</v>
      </c>
      <c r="E14" s="79" t="s">
        <v>102</v>
      </c>
      <c r="F14" s="79"/>
      <c r="G14" s="79"/>
      <c r="H14" s="79"/>
      <c r="I14" s="79"/>
      <c r="J14" s="7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3">
        <f t="shared" si="2"/>
        <v>1000</v>
      </c>
      <c r="V14" s="3">
        <f t="shared" si="0"/>
        <v>1086.9565217391305</v>
      </c>
      <c r="W14" s="2">
        <v>0.92</v>
      </c>
      <c r="X14" s="2">
        <v>380</v>
      </c>
      <c r="Y14" s="44">
        <f>V14/(380*SQRT(3))</f>
        <v>1.6514595800618588</v>
      </c>
      <c r="Z14" s="65" t="s">
        <v>132</v>
      </c>
      <c r="AA14" s="8">
        <v>2.5</v>
      </c>
      <c r="AB14" s="8">
        <v>2.5</v>
      </c>
      <c r="AC14" s="2">
        <v>20</v>
      </c>
      <c r="AD14" s="2"/>
      <c r="AE14" s="1" t="s">
        <v>16</v>
      </c>
      <c r="AF14" s="3"/>
      <c r="AG14" s="3"/>
      <c r="AH14" s="3"/>
      <c r="AI14" s="3">
        <f>V14</f>
        <v>1086.9565217391305</v>
      </c>
    </row>
    <row r="15" spans="1:35">
      <c r="A15" s="9">
        <v>7</v>
      </c>
      <c r="B15" s="4"/>
      <c r="C15" s="4"/>
      <c r="D15" s="4"/>
      <c r="E15" s="79" t="s">
        <v>103</v>
      </c>
      <c r="F15" s="79"/>
      <c r="G15" s="79"/>
      <c r="H15" s="79"/>
      <c r="I15" s="79"/>
      <c r="J15" s="7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3"/>
      <c r="V15" s="3"/>
      <c r="W15" s="2"/>
      <c r="X15" s="2"/>
      <c r="Y15" s="44"/>
      <c r="Z15" s="8"/>
      <c r="AA15" s="8"/>
      <c r="AB15" s="8"/>
      <c r="AC15" s="2"/>
      <c r="AD15" s="2"/>
      <c r="AE15" s="1"/>
      <c r="AF15" s="3"/>
      <c r="AG15" s="3"/>
      <c r="AH15" s="3"/>
      <c r="AI15" s="3"/>
    </row>
    <row r="16" spans="1:35">
      <c r="A16" s="9">
        <v>8</v>
      </c>
      <c r="B16" s="4"/>
      <c r="C16" s="4"/>
      <c r="D16" s="4"/>
      <c r="E16" s="79" t="s">
        <v>103</v>
      </c>
      <c r="F16" s="79"/>
      <c r="G16" s="79"/>
      <c r="H16" s="79"/>
      <c r="I16" s="79"/>
      <c r="J16" s="7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3"/>
      <c r="V16" s="3"/>
      <c r="W16" s="2"/>
      <c r="X16" s="2"/>
      <c r="Y16" s="44"/>
      <c r="Z16" s="8"/>
      <c r="AA16" s="8"/>
      <c r="AB16" s="8"/>
      <c r="AC16" s="2"/>
      <c r="AD16" s="2"/>
      <c r="AE16" s="1"/>
      <c r="AF16" s="3"/>
      <c r="AG16" s="3"/>
      <c r="AH16" s="3"/>
      <c r="AI16" s="3"/>
    </row>
    <row r="17" spans="1:35">
      <c r="A17" s="9">
        <v>9</v>
      </c>
      <c r="B17" s="4"/>
      <c r="C17" s="4"/>
      <c r="D17" s="4"/>
      <c r="E17" s="79" t="s">
        <v>103</v>
      </c>
      <c r="F17" s="79"/>
      <c r="G17" s="79"/>
      <c r="H17" s="79"/>
      <c r="I17" s="79"/>
      <c r="J17" s="7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3"/>
      <c r="V17" s="3"/>
      <c r="W17" s="2"/>
      <c r="X17" s="2"/>
      <c r="Y17" s="44"/>
      <c r="Z17" s="8"/>
      <c r="AA17" s="8"/>
      <c r="AB17" s="8"/>
      <c r="AC17" s="2"/>
      <c r="AD17" s="2"/>
      <c r="AE17" s="1"/>
      <c r="AF17" s="3"/>
      <c r="AG17" s="3"/>
      <c r="AH17" s="3"/>
      <c r="AI17" s="3"/>
    </row>
    <row r="18" spans="1:35">
      <c r="A18" s="102" t="s">
        <v>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  <c r="U18" s="10">
        <f>SUM(U9:U17)</f>
        <v>6004</v>
      </c>
      <c r="V18" s="10">
        <f>SUM(V9:V17)</f>
        <v>6526.0869565217381</v>
      </c>
      <c r="W18" s="12">
        <v>0.92</v>
      </c>
      <c r="X18" s="12">
        <v>380</v>
      </c>
      <c r="Y18" s="45">
        <f>V18/(380*SQRT(3))</f>
        <v>9.9153633186913979</v>
      </c>
      <c r="Z18" s="10" t="s">
        <v>126</v>
      </c>
      <c r="AA18" s="10">
        <v>6</v>
      </c>
      <c r="AB18" s="10">
        <v>6</v>
      </c>
      <c r="AC18" s="12">
        <v>32</v>
      </c>
      <c r="AD18" s="13"/>
      <c r="AE18" s="12" t="s">
        <v>16</v>
      </c>
      <c r="AF18" s="11">
        <f>SUM(AF9:AF17)</f>
        <v>765.21739130434776</v>
      </c>
      <c r="AG18" s="11">
        <f>SUM(AG9:AG17)</f>
        <v>978.26086956521738</v>
      </c>
      <c r="AH18" s="11">
        <f>SUM(AH9:AH17)</f>
        <v>1304.3478260869565</v>
      </c>
      <c r="AI18" s="11">
        <f>SUM(AI9:AI17)</f>
        <v>2173.913043478261</v>
      </c>
    </row>
  </sheetData>
  <mergeCells count="29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E16:J16"/>
    <mergeCell ref="E17:J17"/>
    <mergeCell ref="A18:T18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I17"/>
  <sheetViews>
    <sheetView zoomScale="85" zoomScaleNormal="85" workbookViewId="0">
      <selection activeCell="AI17" sqref="A1:AI17"/>
    </sheetView>
  </sheetViews>
  <sheetFormatPr defaultRowHeight="12.75"/>
  <cols>
    <col min="1" max="1" width="5.85546875" customWidth="1"/>
    <col min="2" max="2" width="11.42578125" customWidth="1"/>
    <col min="3" max="3" width="6.42578125" customWidth="1"/>
    <col min="4" max="4" width="6.28515625" customWidth="1"/>
    <col min="5" max="5" width="9.140625" customWidth="1"/>
    <col min="6" max="6" width="7" customWidth="1"/>
    <col min="7" max="7" width="3.85546875" customWidth="1"/>
    <col min="8" max="9" width="1.42578125" customWidth="1"/>
    <col min="10" max="10" width="2.85546875" customWidth="1"/>
    <col min="11" max="20" width="9.140625" hidden="1" customWidth="1"/>
    <col min="21" max="21" width="15.7109375" bestFit="1" customWidth="1"/>
    <col min="22" max="22" width="15.85546875" customWidth="1"/>
  </cols>
  <sheetData>
    <row r="1" spans="1:35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5" ht="12.75" customHeight="1">
      <c r="A4" s="93" t="s">
        <v>1</v>
      </c>
      <c r="B4" s="105" t="s">
        <v>22</v>
      </c>
      <c r="C4" s="84" t="s">
        <v>21</v>
      </c>
      <c r="D4" s="99"/>
      <c r="E4" s="95" t="s">
        <v>18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0</v>
      </c>
      <c r="V4" s="95" t="s">
        <v>2</v>
      </c>
      <c r="W4" s="96" t="s">
        <v>3</v>
      </c>
      <c r="X4" s="81" t="s">
        <v>17</v>
      </c>
      <c r="Y4" s="81" t="s">
        <v>15</v>
      </c>
      <c r="Z4" s="81" t="s">
        <v>4</v>
      </c>
      <c r="AA4" s="81" t="s">
        <v>6</v>
      </c>
      <c r="AB4" s="81" t="s">
        <v>7</v>
      </c>
      <c r="AC4" s="81" t="s">
        <v>8</v>
      </c>
      <c r="AD4" s="81" t="s">
        <v>20</v>
      </c>
      <c r="AE4" s="81" t="s">
        <v>9</v>
      </c>
      <c r="AF4" s="95" t="s">
        <v>10</v>
      </c>
      <c r="AG4" s="95"/>
      <c r="AH4" s="95"/>
      <c r="AI4" s="95"/>
    </row>
    <row r="5" spans="1:35" ht="12.75" customHeight="1">
      <c r="A5" s="94"/>
      <c r="B5" s="105"/>
      <c r="C5" s="86"/>
      <c r="D5" s="100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7"/>
      <c r="X5" s="81"/>
      <c r="Y5" s="81"/>
      <c r="Z5" s="81"/>
      <c r="AA5" s="81"/>
      <c r="AB5" s="81"/>
      <c r="AC5" s="81"/>
      <c r="AD5" s="81"/>
      <c r="AE5" s="81"/>
      <c r="AF5" s="95"/>
      <c r="AG5" s="95"/>
      <c r="AH5" s="95"/>
      <c r="AI5" s="95"/>
    </row>
    <row r="6" spans="1:35" ht="12.75" customHeight="1">
      <c r="A6" s="94"/>
      <c r="B6" s="105"/>
      <c r="C6" s="86"/>
      <c r="D6" s="100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7"/>
      <c r="X6" s="81"/>
      <c r="Y6" s="81"/>
      <c r="Z6" s="81"/>
      <c r="AA6" s="81"/>
      <c r="AB6" s="81"/>
      <c r="AC6" s="81"/>
      <c r="AD6" s="81"/>
      <c r="AE6" s="81"/>
      <c r="AF6" s="95"/>
      <c r="AG6" s="95"/>
      <c r="AH6" s="95"/>
      <c r="AI6" s="95"/>
    </row>
    <row r="7" spans="1:35" ht="37.5" customHeight="1">
      <c r="A7" s="94"/>
      <c r="B7" s="105"/>
      <c r="C7" s="88"/>
      <c r="D7" s="101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7"/>
      <c r="X7" s="81"/>
      <c r="Y7" s="81"/>
      <c r="Z7" s="81"/>
      <c r="AA7" s="81"/>
      <c r="AB7" s="81"/>
      <c r="AC7" s="81"/>
      <c r="AD7" s="81"/>
      <c r="AE7" s="81"/>
      <c r="AF7" s="95"/>
      <c r="AG7" s="95"/>
      <c r="AH7" s="95"/>
      <c r="AI7" s="95"/>
    </row>
    <row r="8" spans="1:35">
      <c r="A8" s="7"/>
      <c r="B8" s="50">
        <v>32</v>
      </c>
      <c r="C8" s="50">
        <v>200</v>
      </c>
      <c r="D8" s="50">
        <v>500</v>
      </c>
      <c r="E8" s="90" t="s">
        <v>19</v>
      </c>
      <c r="F8" s="90"/>
      <c r="G8" s="90"/>
      <c r="H8" s="90"/>
      <c r="I8" s="90"/>
      <c r="J8" s="90"/>
      <c r="K8" s="50">
        <v>20</v>
      </c>
      <c r="L8" s="6">
        <v>40</v>
      </c>
      <c r="M8" s="6">
        <v>60</v>
      </c>
      <c r="N8" s="6">
        <v>64</v>
      </c>
      <c r="O8" s="6">
        <v>32</v>
      </c>
      <c r="P8" s="6">
        <v>64</v>
      </c>
      <c r="Q8" s="6">
        <v>80</v>
      </c>
      <c r="R8" s="6">
        <v>160</v>
      </c>
      <c r="S8" s="6">
        <v>26</v>
      </c>
      <c r="T8" s="6">
        <v>52</v>
      </c>
      <c r="U8" s="95"/>
      <c r="V8" s="95"/>
      <c r="W8" s="98"/>
      <c r="X8" s="81"/>
      <c r="Y8" s="81"/>
      <c r="Z8" s="81"/>
      <c r="AA8" s="81"/>
      <c r="AB8" s="81"/>
      <c r="AC8" s="81"/>
      <c r="AD8" s="81"/>
      <c r="AE8" s="81"/>
      <c r="AF8" s="5" t="s">
        <v>11</v>
      </c>
      <c r="AG8" s="5" t="s">
        <v>12</v>
      </c>
      <c r="AH8" s="5" t="s">
        <v>13</v>
      </c>
      <c r="AI8" s="5" t="s">
        <v>14</v>
      </c>
    </row>
    <row r="9" spans="1:35">
      <c r="A9" s="9">
        <v>1</v>
      </c>
      <c r="B9" s="4">
        <v>26</v>
      </c>
      <c r="C9" s="4"/>
      <c r="D9" s="4"/>
      <c r="E9" s="79" t="s">
        <v>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3">
        <f>(C$8*C9)+(D$8*D9)+(B$8*B9)</f>
        <v>832</v>
      </c>
      <c r="V9" s="3">
        <f t="shared" ref="V9:V13" si="0">U9/W9</f>
        <v>904.3478260869565</v>
      </c>
      <c r="W9" s="2">
        <v>0.92</v>
      </c>
      <c r="X9" s="2">
        <v>220</v>
      </c>
      <c r="Y9" s="44">
        <f t="shared" ref="Y9:Y13" si="1">V9/X9</f>
        <v>4.1106719367588935</v>
      </c>
      <c r="Z9" s="8">
        <v>1.5</v>
      </c>
      <c r="AA9" s="8">
        <v>1.5</v>
      </c>
      <c r="AB9" s="8">
        <v>1.5</v>
      </c>
      <c r="AC9" s="2">
        <v>16</v>
      </c>
      <c r="AD9" s="2"/>
      <c r="AE9" s="1" t="s">
        <v>16</v>
      </c>
      <c r="AF9" s="3">
        <f>V9</f>
        <v>904.3478260869565</v>
      </c>
      <c r="AG9" s="3"/>
      <c r="AH9" s="3"/>
      <c r="AI9" s="3"/>
    </row>
    <row r="10" spans="1:35">
      <c r="A10" s="9">
        <v>2</v>
      </c>
      <c r="B10" s="4"/>
      <c r="C10" s="4"/>
      <c r="D10" s="4">
        <v>3</v>
      </c>
      <c r="E10" s="79" t="s">
        <v>108</v>
      </c>
      <c r="F10" s="79"/>
      <c r="G10" s="79"/>
      <c r="H10" s="79"/>
      <c r="I10" s="79"/>
      <c r="J10" s="7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">
        <f t="shared" ref="U10:U13" si="2">(C$8*C10)+(D$8*D10)+(B$8*B10)</f>
        <v>1500</v>
      </c>
      <c r="V10" s="3">
        <f t="shared" si="0"/>
        <v>1630.4347826086955</v>
      </c>
      <c r="W10" s="2">
        <v>0.92</v>
      </c>
      <c r="X10" s="2">
        <v>220</v>
      </c>
      <c r="Y10" s="44">
        <f t="shared" si="1"/>
        <v>7.4110671936758887</v>
      </c>
      <c r="Z10" s="8">
        <v>2.5</v>
      </c>
      <c r="AA10" s="8">
        <v>2.5</v>
      </c>
      <c r="AB10" s="8">
        <v>2.5</v>
      </c>
      <c r="AC10" s="2">
        <v>20</v>
      </c>
      <c r="AD10" s="2"/>
      <c r="AE10" s="1" t="s">
        <v>16</v>
      </c>
      <c r="AF10" s="3"/>
      <c r="AG10" s="3">
        <f>V10</f>
        <v>1630.4347826086955</v>
      </c>
      <c r="AH10" s="3"/>
      <c r="AI10" s="3"/>
    </row>
    <row r="11" spans="1:35">
      <c r="A11" s="9">
        <v>3</v>
      </c>
      <c r="B11" s="4"/>
      <c r="C11" s="4">
        <v>6</v>
      </c>
      <c r="D11" s="4"/>
      <c r="E11" s="79" t="s">
        <v>109</v>
      </c>
      <c r="F11" s="79"/>
      <c r="G11" s="79"/>
      <c r="H11" s="79"/>
      <c r="I11" s="79"/>
      <c r="J11" s="7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3">
        <f t="shared" si="2"/>
        <v>1200</v>
      </c>
      <c r="V11" s="3">
        <f t="shared" si="0"/>
        <v>1304.3478260869565</v>
      </c>
      <c r="W11" s="2">
        <v>0.92</v>
      </c>
      <c r="X11" s="2">
        <v>220</v>
      </c>
      <c r="Y11" s="44">
        <f t="shared" si="1"/>
        <v>5.928853754940711</v>
      </c>
      <c r="Z11" s="8">
        <v>2.5</v>
      </c>
      <c r="AA11" s="8">
        <v>2.5</v>
      </c>
      <c r="AB11" s="8">
        <v>2.5</v>
      </c>
      <c r="AC11" s="2">
        <v>20</v>
      </c>
      <c r="AD11" s="2"/>
      <c r="AE11" s="1" t="s">
        <v>16</v>
      </c>
      <c r="AF11" s="3"/>
      <c r="AG11" s="3"/>
      <c r="AH11" s="3">
        <f>V11</f>
        <v>1304.3478260869565</v>
      </c>
      <c r="AI11" s="3"/>
    </row>
    <row r="12" spans="1:35">
      <c r="A12" s="9">
        <v>4</v>
      </c>
      <c r="B12" s="4"/>
      <c r="C12" s="4">
        <v>4</v>
      </c>
      <c r="D12" s="4"/>
      <c r="E12" s="79" t="s">
        <v>110</v>
      </c>
      <c r="F12" s="79"/>
      <c r="G12" s="79"/>
      <c r="H12" s="79"/>
      <c r="I12" s="79"/>
      <c r="J12" s="7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3">
        <f t="shared" si="2"/>
        <v>800</v>
      </c>
      <c r="V12" s="3">
        <f t="shared" si="0"/>
        <v>869.56521739130426</v>
      </c>
      <c r="W12" s="2">
        <v>0.92</v>
      </c>
      <c r="X12" s="2">
        <v>220</v>
      </c>
      <c r="Y12" s="44">
        <f t="shared" si="1"/>
        <v>3.9525691699604737</v>
      </c>
      <c r="Z12" s="8">
        <v>2.5</v>
      </c>
      <c r="AA12" s="8">
        <v>2.5</v>
      </c>
      <c r="AB12" s="8">
        <v>2.5</v>
      </c>
      <c r="AC12" s="2">
        <v>20</v>
      </c>
      <c r="AD12" s="2"/>
      <c r="AE12" s="1" t="s">
        <v>16</v>
      </c>
      <c r="AF12" s="3">
        <f>V12</f>
        <v>869.56521739130426</v>
      </c>
      <c r="AG12" s="3"/>
      <c r="AH12" s="3"/>
      <c r="AI12" s="3"/>
    </row>
    <row r="13" spans="1:35">
      <c r="A13" s="9">
        <v>5</v>
      </c>
      <c r="B13" s="4"/>
      <c r="C13" s="4">
        <v>4</v>
      </c>
      <c r="D13" s="4"/>
      <c r="E13" s="79" t="s">
        <v>110</v>
      </c>
      <c r="F13" s="79"/>
      <c r="G13" s="79"/>
      <c r="H13" s="79"/>
      <c r="I13" s="79"/>
      <c r="J13" s="7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3">
        <f t="shared" si="2"/>
        <v>800</v>
      </c>
      <c r="V13" s="3">
        <f t="shared" si="0"/>
        <v>869.56521739130426</v>
      </c>
      <c r="W13" s="2">
        <v>0.92</v>
      </c>
      <c r="X13" s="2">
        <v>220</v>
      </c>
      <c r="Y13" s="44">
        <f t="shared" si="1"/>
        <v>3.9525691699604737</v>
      </c>
      <c r="Z13" s="8">
        <v>2.5</v>
      </c>
      <c r="AA13" s="8">
        <v>2.5</v>
      </c>
      <c r="AB13" s="8">
        <v>2.5</v>
      </c>
      <c r="AC13" s="2">
        <v>20</v>
      </c>
      <c r="AD13" s="2"/>
      <c r="AE13" s="1" t="s">
        <v>16</v>
      </c>
      <c r="AF13" s="3"/>
      <c r="AG13" s="3"/>
      <c r="AH13" s="3">
        <f>V13</f>
        <v>869.56521739130426</v>
      </c>
      <c r="AI13" s="3"/>
    </row>
    <row r="14" spans="1:35">
      <c r="A14" s="9">
        <v>6</v>
      </c>
      <c r="B14" s="4"/>
      <c r="C14" s="4"/>
      <c r="D14" s="4"/>
      <c r="E14" s="79" t="s">
        <v>103</v>
      </c>
      <c r="F14" s="79"/>
      <c r="G14" s="79"/>
      <c r="H14" s="79"/>
      <c r="I14" s="79"/>
      <c r="J14" s="7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3"/>
      <c r="V14" s="3"/>
      <c r="W14" s="2"/>
      <c r="X14" s="2"/>
      <c r="Y14" s="44"/>
      <c r="Z14" s="8"/>
      <c r="AA14" s="8"/>
      <c r="AB14" s="8"/>
      <c r="AC14" s="2"/>
      <c r="AD14" s="2"/>
      <c r="AE14" s="1"/>
      <c r="AF14" s="3"/>
      <c r="AG14" s="3"/>
      <c r="AH14" s="3"/>
      <c r="AI14" s="3"/>
    </row>
    <row r="15" spans="1:35">
      <c r="A15" s="9">
        <v>7</v>
      </c>
      <c r="B15" s="4"/>
      <c r="C15" s="4"/>
      <c r="D15" s="4"/>
      <c r="E15" s="79" t="s">
        <v>103</v>
      </c>
      <c r="F15" s="79"/>
      <c r="G15" s="79"/>
      <c r="H15" s="79"/>
      <c r="I15" s="79"/>
      <c r="J15" s="7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3"/>
      <c r="V15" s="3"/>
      <c r="W15" s="2"/>
      <c r="X15" s="2"/>
      <c r="Y15" s="44"/>
      <c r="Z15" s="8"/>
      <c r="AA15" s="8"/>
      <c r="AB15" s="8"/>
      <c r="AC15" s="2"/>
      <c r="AD15" s="2"/>
      <c r="AE15" s="1"/>
      <c r="AF15" s="3"/>
      <c r="AG15" s="3"/>
      <c r="AH15" s="3"/>
      <c r="AI15" s="3"/>
    </row>
    <row r="16" spans="1:35">
      <c r="A16" s="9">
        <v>8</v>
      </c>
      <c r="B16" s="4"/>
      <c r="C16" s="4"/>
      <c r="D16" s="4"/>
      <c r="E16" s="79" t="s">
        <v>103</v>
      </c>
      <c r="F16" s="79"/>
      <c r="G16" s="79"/>
      <c r="H16" s="79"/>
      <c r="I16" s="79"/>
      <c r="J16" s="7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3"/>
      <c r="V16" s="3"/>
      <c r="W16" s="2"/>
      <c r="X16" s="2"/>
      <c r="Y16" s="44"/>
      <c r="Z16" s="8"/>
      <c r="AA16" s="8"/>
      <c r="AB16" s="8"/>
      <c r="AC16" s="2"/>
      <c r="AD16" s="2"/>
      <c r="AE16" s="1"/>
      <c r="AF16" s="3"/>
      <c r="AG16" s="3"/>
      <c r="AH16" s="3"/>
      <c r="AI16" s="3"/>
    </row>
    <row r="17" spans="1:35">
      <c r="A17" s="102" t="s">
        <v>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4"/>
      <c r="U17" s="10">
        <f>SUM(U9:U16)</f>
        <v>5132</v>
      </c>
      <c r="V17" s="10">
        <f>SUM(V9:V16)</f>
        <v>5578.260869565217</v>
      </c>
      <c r="W17" s="12">
        <v>0.92</v>
      </c>
      <c r="X17" s="12">
        <v>380</v>
      </c>
      <c r="Y17" s="45">
        <f>V17/(380*SQRT(3))</f>
        <v>8.4752905648774579</v>
      </c>
      <c r="Z17" s="10" t="s">
        <v>126</v>
      </c>
      <c r="AA17" s="10">
        <v>6</v>
      </c>
      <c r="AB17" s="10">
        <v>6</v>
      </c>
      <c r="AC17" s="12">
        <v>32</v>
      </c>
      <c r="AD17" s="13"/>
      <c r="AE17" s="12" t="s">
        <v>16</v>
      </c>
      <c r="AF17" s="11">
        <f>SUM(AF9:AF16)</f>
        <v>1773.9130434782608</v>
      </c>
      <c r="AG17" s="11">
        <f>SUM(AG9:AG16)</f>
        <v>1630.4347826086955</v>
      </c>
      <c r="AH17" s="11">
        <f>SUM(AH9:AH16)</f>
        <v>2173.913043478261</v>
      </c>
      <c r="AI17" s="11">
        <f>SUM(AI9:AI16)</f>
        <v>0</v>
      </c>
    </row>
  </sheetData>
  <mergeCells count="28">
    <mergeCell ref="A1:AI2"/>
    <mergeCell ref="A3:AI3"/>
    <mergeCell ref="A4:A7"/>
    <mergeCell ref="B4:B7"/>
    <mergeCell ref="C4:D7"/>
    <mergeCell ref="E4:T7"/>
    <mergeCell ref="U4:U8"/>
    <mergeCell ref="V4:V8"/>
    <mergeCell ref="W4:W8"/>
    <mergeCell ref="X4:X8"/>
    <mergeCell ref="Y4:Y8"/>
    <mergeCell ref="Z4:Z8"/>
    <mergeCell ref="AE4:AE8"/>
    <mergeCell ref="AF4:AI7"/>
    <mergeCell ref="E8:J8"/>
    <mergeCell ref="AC4:AC8"/>
    <mergeCell ref="E16:J16"/>
    <mergeCell ref="A17:T17"/>
    <mergeCell ref="AD4:AD8"/>
    <mergeCell ref="E15:J15"/>
    <mergeCell ref="AA4:AA8"/>
    <mergeCell ref="AB4:AB8"/>
    <mergeCell ref="E14:J14"/>
    <mergeCell ref="E12:J12"/>
    <mergeCell ref="E13:J13"/>
    <mergeCell ref="E11:J11"/>
    <mergeCell ref="E9:T9"/>
    <mergeCell ref="E10:J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6"/>
  <sheetViews>
    <sheetView zoomScale="85" zoomScaleNormal="85" workbookViewId="0">
      <selection activeCell="AH16" sqref="A1:AH16"/>
    </sheetView>
  </sheetViews>
  <sheetFormatPr defaultRowHeight="12.75"/>
  <cols>
    <col min="1" max="1" width="5.85546875" customWidth="1"/>
    <col min="2" max="2" width="11.42578125" customWidth="1"/>
    <col min="3" max="3" width="10.5703125" customWidth="1"/>
    <col min="4" max="4" width="9.140625" customWidth="1"/>
    <col min="5" max="5" width="7" customWidth="1"/>
    <col min="6" max="6" width="5.140625" customWidth="1"/>
    <col min="7" max="8" width="1.42578125" customWidth="1"/>
    <col min="9" max="9" width="6" customWidth="1"/>
    <col min="10" max="19" width="9.140625" hidden="1" customWidth="1"/>
    <col min="20" max="20" width="15.7109375" bestFit="1" customWidth="1"/>
    <col min="21" max="21" width="15.85546875" customWidth="1"/>
  </cols>
  <sheetData>
    <row r="1" spans="1:34">
      <c r="A1" s="91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4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4" ht="12.75" customHeight="1">
      <c r="A4" s="93" t="s">
        <v>1</v>
      </c>
      <c r="B4" s="105" t="s">
        <v>22</v>
      </c>
      <c r="C4" s="109" t="s">
        <v>21</v>
      </c>
      <c r="D4" s="95" t="s">
        <v>18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 t="s">
        <v>0</v>
      </c>
      <c r="U4" s="95" t="s">
        <v>2</v>
      </c>
      <c r="V4" s="96" t="s">
        <v>3</v>
      </c>
      <c r="W4" s="81" t="s">
        <v>17</v>
      </c>
      <c r="X4" s="81" t="s">
        <v>15</v>
      </c>
      <c r="Y4" s="81" t="s">
        <v>4</v>
      </c>
      <c r="Z4" s="81" t="s">
        <v>6</v>
      </c>
      <c r="AA4" s="81" t="s">
        <v>7</v>
      </c>
      <c r="AB4" s="81" t="s">
        <v>8</v>
      </c>
      <c r="AC4" s="81" t="s">
        <v>20</v>
      </c>
      <c r="AD4" s="81" t="s">
        <v>9</v>
      </c>
      <c r="AE4" s="95" t="s">
        <v>10</v>
      </c>
      <c r="AF4" s="95"/>
      <c r="AG4" s="95"/>
      <c r="AH4" s="95"/>
    </row>
    <row r="5" spans="1:34" ht="12.75" customHeight="1">
      <c r="A5" s="94"/>
      <c r="B5" s="105"/>
      <c r="C5" s="1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7"/>
      <c r="W5" s="81"/>
      <c r="X5" s="81"/>
      <c r="Y5" s="81"/>
      <c r="Z5" s="81"/>
      <c r="AA5" s="81"/>
      <c r="AB5" s="81"/>
      <c r="AC5" s="81"/>
      <c r="AD5" s="81"/>
      <c r="AE5" s="95"/>
      <c r="AF5" s="95"/>
      <c r="AG5" s="95"/>
      <c r="AH5" s="95"/>
    </row>
    <row r="6" spans="1:34" ht="12.75" customHeight="1">
      <c r="A6" s="94"/>
      <c r="B6" s="105"/>
      <c r="C6" s="11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81"/>
      <c r="X6" s="81"/>
      <c r="Y6" s="81"/>
      <c r="Z6" s="81"/>
      <c r="AA6" s="81"/>
      <c r="AB6" s="81"/>
      <c r="AC6" s="81"/>
      <c r="AD6" s="81"/>
      <c r="AE6" s="95"/>
      <c r="AF6" s="95"/>
      <c r="AG6" s="95"/>
      <c r="AH6" s="95"/>
    </row>
    <row r="7" spans="1:34" ht="37.5" customHeight="1">
      <c r="A7" s="94"/>
      <c r="B7" s="105"/>
      <c r="C7" s="111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7"/>
      <c r="W7" s="81"/>
      <c r="X7" s="81"/>
      <c r="Y7" s="81"/>
      <c r="Z7" s="81"/>
      <c r="AA7" s="81"/>
      <c r="AB7" s="81"/>
      <c r="AC7" s="81"/>
      <c r="AD7" s="81"/>
      <c r="AE7" s="95"/>
      <c r="AF7" s="95"/>
      <c r="AG7" s="95"/>
      <c r="AH7" s="95"/>
    </row>
    <row r="8" spans="1:34">
      <c r="A8" s="7"/>
      <c r="B8" s="50">
        <v>32</v>
      </c>
      <c r="C8" s="50">
        <v>200</v>
      </c>
      <c r="D8" s="90" t="s">
        <v>19</v>
      </c>
      <c r="E8" s="90"/>
      <c r="F8" s="90"/>
      <c r="G8" s="90"/>
      <c r="H8" s="90"/>
      <c r="I8" s="90"/>
      <c r="J8" s="50">
        <v>20</v>
      </c>
      <c r="K8" s="6">
        <v>40</v>
      </c>
      <c r="L8" s="6">
        <v>60</v>
      </c>
      <c r="M8" s="6">
        <v>64</v>
      </c>
      <c r="N8" s="6">
        <v>32</v>
      </c>
      <c r="O8" s="6">
        <v>64</v>
      </c>
      <c r="P8" s="6">
        <v>80</v>
      </c>
      <c r="Q8" s="6">
        <v>160</v>
      </c>
      <c r="R8" s="6">
        <v>26</v>
      </c>
      <c r="S8" s="6">
        <v>52</v>
      </c>
      <c r="T8" s="95"/>
      <c r="U8" s="95"/>
      <c r="V8" s="98"/>
      <c r="W8" s="81"/>
      <c r="X8" s="81"/>
      <c r="Y8" s="81"/>
      <c r="Z8" s="81"/>
      <c r="AA8" s="81"/>
      <c r="AB8" s="81"/>
      <c r="AC8" s="81"/>
      <c r="AD8" s="81"/>
      <c r="AE8" s="5" t="s">
        <v>11</v>
      </c>
      <c r="AF8" s="5" t="s">
        <v>12</v>
      </c>
      <c r="AG8" s="5" t="s">
        <v>13</v>
      </c>
      <c r="AH8" s="5" t="s">
        <v>14</v>
      </c>
    </row>
    <row r="9" spans="1:34">
      <c r="A9" s="9">
        <v>1</v>
      </c>
      <c r="B9" s="4">
        <v>16</v>
      </c>
      <c r="C9" s="4"/>
      <c r="D9" s="79" t="s">
        <v>34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3">
        <f>(C$8*C9)+(B$8*B9)</f>
        <v>512</v>
      </c>
      <c r="U9" s="3">
        <f t="shared" ref="U9:U12" si="0">T9/V9</f>
        <v>556.52173913043475</v>
      </c>
      <c r="V9" s="2">
        <v>0.92</v>
      </c>
      <c r="W9" s="2">
        <v>220</v>
      </c>
      <c r="X9" s="44">
        <f t="shared" ref="X9:X12" si="1">U9/W9</f>
        <v>2.5296442687747036</v>
      </c>
      <c r="Y9" s="8">
        <v>1.5</v>
      </c>
      <c r="Z9" s="8">
        <v>1.5</v>
      </c>
      <c r="AA9" s="8">
        <v>1.5</v>
      </c>
      <c r="AB9" s="2">
        <v>16</v>
      </c>
      <c r="AC9" s="2"/>
      <c r="AD9" s="1" t="s">
        <v>16</v>
      </c>
      <c r="AE9" s="3">
        <f>U9</f>
        <v>556.52173913043475</v>
      </c>
      <c r="AF9" s="3"/>
      <c r="AG9" s="3"/>
      <c r="AH9" s="3"/>
    </row>
    <row r="10" spans="1:34">
      <c r="A10" s="9">
        <v>2</v>
      </c>
      <c r="B10" s="4"/>
      <c r="C10" s="4">
        <v>6</v>
      </c>
      <c r="D10" s="79" t="s">
        <v>111</v>
      </c>
      <c r="E10" s="79"/>
      <c r="F10" s="79"/>
      <c r="G10" s="79"/>
      <c r="H10" s="79"/>
      <c r="I10" s="7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">
        <f t="shared" ref="T10:T12" si="2">(C$8*C10)+(B$8*B10)</f>
        <v>1200</v>
      </c>
      <c r="U10" s="3">
        <f t="shared" si="0"/>
        <v>1304.3478260869565</v>
      </c>
      <c r="V10" s="2">
        <v>0.92</v>
      </c>
      <c r="W10" s="2">
        <v>220</v>
      </c>
      <c r="X10" s="44">
        <f t="shared" si="1"/>
        <v>5.928853754940711</v>
      </c>
      <c r="Y10" s="8">
        <v>2.5</v>
      </c>
      <c r="Z10" s="8">
        <v>2.5</v>
      </c>
      <c r="AA10" s="8">
        <v>2.5</v>
      </c>
      <c r="AB10" s="2">
        <v>20</v>
      </c>
      <c r="AC10" s="2"/>
      <c r="AD10" s="1" t="s">
        <v>16</v>
      </c>
      <c r="AE10" s="3"/>
      <c r="AF10" s="3">
        <f>U10</f>
        <v>1304.3478260869565</v>
      </c>
      <c r="AG10" s="3"/>
      <c r="AH10" s="3"/>
    </row>
    <row r="11" spans="1:34">
      <c r="A11" s="9">
        <v>3</v>
      </c>
      <c r="B11" s="4"/>
      <c r="C11" s="4">
        <v>6</v>
      </c>
      <c r="D11" s="79" t="s">
        <v>111</v>
      </c>
      <c r="E11" s="79"/>
      <c r="F11" s="79"/>
      <c r="G11" s="79"/>
      <c r="H11" s="79"/>
      <c r="I11" s="7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">
        <f t="shared" si="2"/>
        <v>1200</v>
      </c>
      <c r="U11" s="3">
        <f t="shared" si="0"/>
        <v>1304.3478260869565</v>
      </c>
      <c r="V11" s="2">
        <v>0.92</v>
      </c>
      <c r="W11" s="2">
        <v>220</v>
      </c>
      <c r="X11" s="44">
        <f t="shared" si="1"/>
        <v>5.928853754940711</v>
      </c>
      <c r="Y11" s="8">
        <v>2.5</v>
      </c>
      <c r="Z11" s="8">
        <v>2.5</v>
      </c>
      <c r="AA11" s="8">
        <v>2.5</v>
      </c>
      <c r="AB11" s="2">
        <v>20</v>
      </c>
      <c r="AC11" s="2"/>
      <c r="AD11" s="1" t="s">
        <v>16</v>
      </c>
      <c r="AE11" s="3"/>
      <c r="AF11" s="3"/>
      <c r="AG11" s="3">
        <f>U11</f>
        <v>1304.3478260869565</v>
      </c>
      <c r="AH11" s="3"/>
    </row>
    <row r="12" spans="1:34">
      <c r="A12" s="9">
        <v>4</v>
      </c>
      <c r="B12" s="4"/>
      <c r="C12" s="4">
        <v>3</v>
      </c>
      <c r="D12" s="79" t="s">
        <v>111</v>
      </c>
      <c r="E12" s="79"/>
      <c r="F12" s="79"/>
      <c r="G12" s="79"/>
      <c r="H12" s="79"/>
      <c r="I12" s="7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">
        <f t="shared" si="2"/>
        <v>600</v>
      </c>
      <c r="U12" s="3">
        <f t="shared" si="0"/>
        <v>652.17391304347825</v>
      </c>
      <c r="V12" s="2">
        <v>0.92</v>
      </c>
      <c r="W12" s="2">
        <v>220</v>
      </c>
      <c r="X12" s="44">
        <f t="shared" si="1"/>
        <v>2.9644268774703555</v>
      </c>
      <c r="Y12" s="8">
        <v>2.5</v>
      </c>
      <c r="Z12" s="8">
        <v>2.5</v>
      </c>
      <c r="AA12" s="8">
        <v>2.5</v>
      </c>
      <c r="AB12" s="2">
        <v>20</v>
      </c>
      <c r="AC12" s="2"/>
      <c r="AD12" s="1" t="s">
        <v>16</v>
      </c>
      <c r="AE12" s="3">
        <f>U12</f>
        <v>652.17391304347825</v>
      </c>
      <c r="AF12" s="3"/>
      <c r="AG12" s="3"/>
      <c r="AH12" s="3"/>
    </row>
    <row r="13" spans="1:34">
      <c r="A13" s="9">
        <v>5</v>
      </c>
      <c r="B13" s="4"/>
      <c r="C13" s="4"/>
      <c r="D13" s="79" t="s">
        <v>103</v>
      </c>
      <c r="E13" s="79"/>
      <c r="F13" s="79"/>
      <c r="G13" s="79"/>
      <c r="H13" s="79"/>
      <c r="I13" s="7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"/>
      <c r="U13" s="3"/>
      <c r="V13" s="2"/>
      <c r="W13" s="2"/>
      <c r="X13" s="44"/>
      <c r="Y13" s="8"/>
      <c r="Z13" s="8"/>
      <c r="AA13" s="8"/>
      <c r="AB13" s="2"/>
      <c r="AC13" s="2"/>
      <c r="AD13" s="1"/>
      <c r="AE13" s="3"/>
      <c r="AF13" s="3"/>
      <c r="AG13" s="3"/>
      <c r="AH13" s="3"/>
    </row>
    <row r="14" spans="1:34">
      <c r="A14" s="9">
        <v>6</v>
      </c>
      <c r="B14" s="4"/>
      <c r="C14" s="4"/>
      <c r="D14" s="79" t="s">
        <v>103</v>
      </c>
      <c r="E14" s="79"/>
      <c r="F14" s="79"/>
      <c r="G14" s="79"/>
      <c r="H14" s="79"/>
      <c r="I14" s="7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"/>
      <c r="U14" s="3"/>
      <c r="V14" s="2"/>
      <c r="W14" s="2"/>
      <c r="X14" s="44"/>
      <c r="Y14" s="8"/>
      <c r="Z14" s="8"/>
      <c r="AA14" s="8"/>
      <c r="AB14" s="2"/>
      <c r="AC14" s="2"/>
      <c r="AD14" s="1"/>
      <c r="AE14" s="3"/>
      <c r="AF14" s="3"/>
      <c r="AG14" s="3"/>
      <c r="AH14" s="3"/>
    </row>
    <row r="15" spans="1:34">
      <c r="A15" s="9">
        <v>7</v>
      </c>
      <c r="B15" s="4"/>
      <c r="C15" s="4"/>
      <c r="D15" s="79" t="s">
        <v>103</v>
      </c>
      <c r="E15" s="79"/>
      <c r="F15" s="79"/>
      <c r="G15" s="79"/>
      <c r="H15" s="79"/>
      <c r="I15" s="7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"/>
      <c r="U15" s="3"/>
      <c r="V15" s="2"/>
      <c r="W15" s="2"/>
      <c r="X15" s="44"/>
      <c r="Y15" s="8"/>
      <c r="Z15" s="8"/>
      <c r="AA15" s="8"/>
      <c r="AB15" s="2"/>
      <c r="AC15" s="2"/>
      <c r="AD15" s="1"/>
      <c r="AE15" s="3"/>
      <c r="AF15" s="3"/>
      <c r="AG15" s="3"/>
      <c r="AH15" s="3"/>
    </row>
    <row r="16" spans="1:34">
      <c r="A16" s="102" t="s">
        <v>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">
        <f>SUM(T9:T15)</f>
        <v>3512</v>
      </c>
      <c r="U16" s="10">
        <f>SUM(U9:U15)</f>
        <v>3817.391304347826</v>
      </c>
      <c r="V16" s="12">
        <v>0.92</v>
      </c>
      <c r="W16" s="12">
        <v>380</v>
      </c>
      <c r="X16" s="45">
        <f>U16/(380*SQRT(3))</f>
        <v>5.7999260451772479</v>
      </c>
      <c r="Y16" s="10" t="s">
        <v>126</v>
      </c>
      <c r="Z16" s="10">
        <v>6</v>
      </c>
      <c r="AA16" s="10">
        <v>6</v>
      </c>
      <c r="AB16" s="12">
        <v>32</v>
      </c>
      <c r="AC16" s="13"/>
      <c r="AD16" s="12" t="s">
        <v>16</v>
      </c>
      <c r="AE16" s="11">
        <f>SUM(AE9:AE15)</f>
        <v>1208.695652173913</v>
      </c>
      <c r="AF16" s="11">
        <f>SUM(AF9:AF15)</f>
        <v>1304.3478260869565</v>
      </c>
      <c r="AG16" s="11">
        <f>SUM(AG9:AG15)</f>
        <v>1304.3478260869565</v>
      </c>
      <c r="AH16" s="11">
        <f>SUM(AH9:AH15)</f>
        <v>0</v>
      </c>
    </row>
  </sheetData>
  <mergeCells count="27">
    <mergeCell ref="A1:AH2"/>
    <mergeCell ref="A3:AH3"/>
    <mergeCell ref="A4:A7"/>
    <mergeCell ref="B4:B7"/>
    <mergeCell ref="C4:C7"/>
    <mergeCell ref="D4:S7"/>
    <mergeCell ref="T4:T8"/>
    <mergeCell ref="U4:U8"/>
    <mergeCell ref="V4:V8"/>
    <mergeCell ref="W4:W8"/>
    <mergeCell ref="X4:X8"/>
    <mergeCell ref="Y4:Y8"/>
    <mergeCell ref="AD4:AD8"/>
    <mergeCell ref="AE4:AH7"/>
    <mergeCell ref="D8:I8"/>
    <mergeCell ref="AB4:AB8"/>
    <mergeCell ref="A16:S16"/>
    <mergeCell ref="AC4:AC8"/>
    <mergeCell ref="D15:I15"/>
    <mergeCell ref="Z4:Z8"/>
    <mergeCell ref="AA4:AA8"/>
    <mergeCell ref="D14:I14"/>
    <mergeCell ref="D12:I12"/>
    <mergeCell ref="D13:I13"/>
    <mergeCell ref="D11:I11"/>
    <mergeCell ref="D9:S9"/>
    <mergeCell ref="D10:I10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Demanda BLOCO A</vt:lpstr>
      <vt:lpstr>Demanda BLOCO B</vt:lpstr>
      <vt:lpstr>QDFB-T</vt:lpstr>
      <vt:lpstr>QFLB1-T</vt:lpstr>
      <vt:lpstr>QFLB2-T</vt:lpstr>
      <vt:lpstr>QFLB3-T</vt:lpstr>
      <vt:lpstr>QFLB4-T</vt:lpstr>
      <vt:lpstr>QFLB5-T</vt:lpstr>
      <vt:lpstr>QFLB6-T</vt:lpstr>
      <vt:lpstr>QFLB7-T</vt:lpstr>
      <vt:lpstr>QFLB8-T</vt:lpstr>
      <vt:lpstr>QDFB-1</vt:lpstr>
      <vt:lpstr>QFLB1-1</vt:lpstr>
      <vt:lpstr>QFLB2-1</vt:lpstr>
      <vt:lpstr>QFLB3-1</vt:lpstr>
      <vt:lpstr>QFLB4-1</vt:lpstr>
      <vt:lpstr>QFLB5-1</vt:lpstr>
      <vt:lpstr>QDFB-2</vt:lpstr>
      <vt:lpstr>QFLB1-2</vt:lpstr>
      <vt:lpstr>QFLB2-2</vt:lpstr>
      <vt:lpstr>QFLB3-2</vt:lpstr>
      <vt:lpstr>QDFA-T</vt:lpstr>
      <vt:lpstr>QFLA1-T</vt:lpstr>
      <vt:lpstr>QFLA2-T</vt:lpstr>
      <vt:lpstr>QFLA3-T</vt:lpstr>
      <vt:lpstr>QFLA4-T</vt:lpstr>
      <vt:lpstr>QFLA5-T</vt:lpstr>
      <vt:lpstr>QFLA6-T</vt:lpstr>
      <vt:lpstr>QFLA7-T</vt:lpstr>
      <vt:lpstr>QFLA8-T</vt:lpstr>
      <vt:lpstr>QFLA9-T</vt:lpstr>
      <vt:lpstr>QFLA10-T</vt:lpstr>
      <vt:lpstr>QDFA-1</vt:lpstr>
      <vt:lpstr>QFLA1-1</vt:lpstr>
      <vt:lpstr>QFLA2-1</vt:lpstr>
      <vt:lpstr>QFLA3-1</vt:lpstr>
      <vt:lpstr>QFLA4-1</vt:lpstr>
      <vt:lpstr>QDFA-2</vt:lpstr>
      <vt:lpstr>QFLA1-2</vt:lpstr>
      <vt:lpstr>QFLA2-2</vt:lpstr>
      <vt:lpstr>QFLA3-2</vt:lpstr>
      <vt:lpstr>QFLA4-2</vt:lpstr>
      <vt:lpstr>QFLA5-2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p_modena@hotmail.com</cp:lastModifiedBy>
  <cp:lastPrinted>2013-01-16T13:48:15Z</cp:lastPrinted>
  <dcterms:created xsi:type="dcterms:W3CDTF">2008-07-30T18:20:09Z</dcterms:created>
  <dcterms:modified xsi:type="dcterms:W3CDTF">2016-01-21T19:06:05Z</dcterms:modified>
</cp:coreProperties>
</file>